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My Drive\1-MORTGAGE\"/>
    </mc:Choice>
  </mc:AlternateContent>
  <bookViews>
    <workbookView xWindow="0" yWindow="0" windowWidth="28800" windowHeight="11160" xr2:uid="{00000000-000D-0000-FFFF-FFFF00000000}"/>
  </bookViews>
  <sheets>
    <sheet name="MORTGAGE CALCULATOR" sheetId="3" r:id="rId1"/>
  </sheets>
  <definedNames>
    <definedName name="DurationOfLoan">#REF!</definedName>
    <definedName name="HeaderRow">ROW(#REF!)</definedName>
    <definedName name="interest">#REF!</definedName>
    <definedName name="InterestRate">#REF!</definedName>
    <definedName name="LastRow">COUNTIF(#REF!,"&gt;1")+HeaderRow</definedName>
    <definedName name="LoanAmount">#REF!</definedName>
    <definedName name="LoanIsGood">(#REF!*#REF!*#REF!)&gt;0</definedName>
    <definedName name="LoanStart">#REF!</definedName>
    <definedName name="MonthlyLoanPayment">#REF!</definedName>
    <definedName name="NoPaymentsRemaining">#REF!</definedName>
    <definedName name="PaymentDurationIncreaseDecrease">INT(NPER(InterestRate/12,-MonthlyLoanPayment*VLOOKUP(PaymentPercentage,PaymentScenarios,2,FALSE),LoanAmount))</definedName>
    <definedName name="PercentageIncreaseDecrease">1-PaymentDurationIncreaseDecrease/DurationOfLoan</definedName>
    <definedName name="PropertyTaxAmount">#REF!</definedName>
    <definedName name="total_interest_paid">#REF!</definedName>
    <definedName name="total_loan_payment">#REF!</definedName>
    <definedName name="total_payments">#REF!</definedName>
    <definedName name="ValueOfHome">#REF!</definedName>
    <definedName name="ValuesEntered">IF(LoanAmount*(LEN(InterestRate)&gt;0)*DurationOfLoan*LoanStart*(LEN(PropertyTaxAmount)&gt;0)&gt;0,1,0)</definedName>
  </definedNames>
  <calcPr calcId="171027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11" i="3" l="1"/>
  <c r="P210" i="3"/>
  <c r="P209" i="3"/>
  <c r="P208" i="3"/>
  <c r="N194" i="3"/>
  <c r="N195" i="3" s="1"/>
  <c r="N193" i="3"/>
  <c r="N192" i="3"/>
  <c r="B15" i="3"/>
  <c r="B14" i="3"/>
  <c r="A14" i="3"/>
  <c r="B13" i="3"/>
  <c r="A13" i="3"/>
  <c r="B12" i="3"/>
  <c r="A12" i="3"/>
  <c r="I5" i="3" l="1"/>
  <c r="N196" i="3"/>
  <c r="A15" i="3"/>
  <c r="D21" i="3" l="1"/>
  <c r="D20" i="3"/>
  <c r="D16" i="3"/>
  <c r="D17" i="3"/>
  <c r="D14" i="3"/>
  <c r="D19" i="3"/>
  <c r="D23" i="3"/>
  <c r="D18" i="3"/>
  <c r="D15" i="3"/>
  <c r="D13" i="3"/>
  <c r="D22" i="3"/>
  <c r="D12" i="3"/>
  <c r="I4" i="3"/>
  <c r="N197" i="3"/>
  <c r="B16" i="3"/>
  <c r="A16" i="3"/>
  <c r="N198" i="3" l="1"/>
  <c r="B17" i="3"/>
  <c r="L205" i="3" s="1"/>
  <c r="A17" i="3"/>
  <c r="C12" i="3"/>
  <c r="F12" i="3" s="1"/>
  <c r="H12" i="3" s="1"/>
  <c r="L206" i="3" l="1"/>
  <c r="M205" i="3"/>
  <c r="N199" i="3"/>
  <c r="B18" i="3"/>
  <c r="A18" i="3"/>
  <c r="E12" i="3"/>
  <c r="G12" i="3" l="1"/>
  <c r="I12" i="3"/>
  <c r="C13" i="3" s="1"/>
  <c r="L207" i="3"/>
  <c r="M206" i="3"/>
  <c r="N200" i="3"/>
  <c r="A19" i="3"/>
  <c r="B19" i="3"/>
  <c r="L208" i="3" l="1"/>
  <c r="M207" i="3"/>
  <c r="N201" i="3"/>
  <c r="B20" i="3"/>
  <c r="A20" i="3"/>
  <c r="F13" i="3"/>
  <c r="E13" i="3" l="1"/>
  <c r="H13" i="3"/>
  <c r="N202" i="3"/>
  <c r="A21" i="3"/>
  <c r="B21" i="3"/>
  <c r="M208" i="3"/>
  <c r="L209" i="3"/>
  <c r="G13" i="3" l="1"/>
  <c r="I13" i="3"/>
  <c r="C14" i="3" s="1"/>
  <c r="L210" i="3"/>
  <c r="M209" i="3"/>
  <c r="N203" i="3"/>
  <c r="B22" i="3"/>
  <c r="A22" i="3"/>
  <c r="F14" i="3" l="1"/>
  <c r="P212" i="3"/>
  <c r="B23" i="3"/>
  <c r="A23" i="3"/>
  <c r="A27" i="3" s="1"/>
  <c r="L211" i="3"/>
  <c r="M210" i="3"/>
  <c r="M211" i="3" l="1"/>
  <c r="L212" i="3"/>
  <c r="E14" i="3"/>
  <c r="H14" i="3"/>
  <c r="A28" i="3"/>
  <c r="H27" i="3"/>
  <c r="F27" i="3" s="1"/>
  <c r="G27" i="3" s="1"/>
  <c r="C27" i="3"/>
  <c r="G14" i="3" l="1"/>
  <c r="I14" i="3"/>
  <c r="C15" i="3" s="1"/>
  <c r="A29" i="3"/>
  <c r="H28" i="3"/>
  <c r="C28" i="3"/>
  <c r="B28" i="3"/>
  <c r="M212" i="3"/>
  <c r="L213" i="3"/>
  <c r="D28" i="3" l="1"/>
  <c r="F28" i="3" s="1"/>
  <c r="E28" i="3"/>
  <c r="G28" i="3" s="1"/>
  <c r="F15" i="3"/>
  <c r="L214" i="3"/>
  <c r="M213" i="3"/>
  <c r="A30" i="3"/>
  <c r="H29" i="3"/>
  <c r="C29" i="3"/>
  <c r="B29" i="3"/>
  <c r="M214" i="3" l="1"/>
  <c r="L215" i="3"/>
  <c r="A31" i="3"/>
  <c r="H30" i="3"/>
  <c r="C30" i="3"/>
  <c r="B30" i="3"/>
  <c r="E15" i="3"/>
  <c r="H15" i="3"/>
  <c r="D29" i="3"/>
  <c r="D30" i="3" l="1"/>
  <c r="E30" i="3"/>
  <c r="A32" i="3"/>
  <c r="H31" i="3"/>
  <c r="C31" i="3"/>
  <c r="B31" i="3"/>
  <c r="L216" i="3"/>
  <c r="M215" i="3"/>
  <c r="E29" i="3"/>
  <c r="G29" i="3" s="1"/>
  <c r="G30" i="3" s="1"/>
  <c r="F29" i="3"/>
  <c r="F30" i="3" s="1"/>
  <c r="G15" i="3"/>
  <c r="I15" i="3"/>
  <c r="C16" i="3" s="1"/>
  <c r="D31" i="3" l="1"/>
  <c r="E31" i="3"/>
  <c r="G31" i="3" s="1"/>
  <c r="F31" i="3"/>
  <c r="F16" i="3"/>
  <c r="M216" i="3"/>
  <c r="L217" i="3"/>
  <c r="A33" i="3"/>
  <c r="H32" i="3"/>
  <c r="C32" i="3"/>
  <c r="B32" i="3"/>
  <c r="A34" i="3" l="1"/>
  <c r="H33" i="3"/>
  <c r="C33" i="3"/>
  <c r="B33" i="3"/>
  <c r="D32" i="3"/>
  <c r="L218" i="3"/>
  <c r="M217" i="3"/>
  <c r="E16" i="3"/>
  <c r="H16" i="3"/>
  <c r="I6" i="3" s="1"/>
  <c r="A35" i="3" l="1"/>
  <c r="H34" i="3"/>
  <c r="C34" i="3"/>
  <c r="B34" i="3"/>
  <c r="G16" i="3"/>
  <c r="I16" i="3"/>
  <c r="M218" i="3"/>
  <c r="L219" i="3"/>
  <c r="E32" i="3"/>
  <c r="G32" i="3" s="1"/>
  <c r="F32" i="3"/>
  <c r="D33" i="3"/>
  <c r="E33" i="3" s="1"/>
  <c r="G33" i="3" l="1"/>
  <c r="C17" i="3"/>
  <c r="B27" i="3"/>
  <c r="D27" i="3" s="1"/>
  <c r="E27" i="3" s="1"/>
  <c r="A36" i="3"/>
  <c r="H35" i="3"/>
  <c r="C35" i="3"/>
  <c r="B35" i="3"/>
  <c r="L220" i="3"/>
  <c r="M219" i="3"/>
  <c r="F33" i="3"/>
  <c r="D34" i="3"/>
  <c r="E34" i="3" s="1"/>
  <c r="G34" i="3" s="1"/>
  <c r="A37" i="3" l="1"/>
  <c r="H36" i="3"/>
  <c r="C36" i="3"/>
  <c r="B36" i="3"/>
  <c r="M220" i="3"/>
  <c r="L221" i="3"/>
  <c r="D35" i="3"/>
  <c r="E35" i="3" s="1"/>
  <c r="G35" i="3" s="1"/>
  <c r="F34" i="3"/>
  <c r="F17" i="3"/>
  <c r="D36" i="3" l="1"/>
  <c r="E36" i="3"/>
  <c r="G36" i="3" s="1"/>
  <c r="F35" i="3"/>
  <c r="F36" i="3" s="1"/>
  <c r="E17" i="3"/>
  <c r="H17" i="3"/>
  <c r="L222" i="3"/>
  <c r="M221" i="3"/>
  <c r="A38" i="3"/>
  <c r="H37" i="3"/>
  <c r="C37" i="3"/>
  <c r="B37" i="3"/>
  <c r="M222" i="3" l="1"/>
  <c r="L223" i="3"/>
  <c r="A39" i="3"/>
  <c r="H38" i="3"/>
  <c r="C38" i="3"/>
  <c r="B38" i="3"/>
  <c r="G17" i="3"/>
  <c r="I17" i="3"/>
  <c r="C18" i="3" s="1"/>
  <c r="D37" i="3"/>
  <c r="D38" i="3" l="1"/>
  <c r="E38" i="3"/>
  <c r="L224" i="3"/>
  <c r="M223" i="3"/>
  <c r="F18" i="3"/>
  <c r="A40" i="3"/>
  <c r="H39" i="3"/>
  <c r="C39" i="3"/>
  <c r="B39" i="3"/>
  <c r="E37" i="3"/>
  <c r="G37" i="3" s="1"/>
  <c r="G38" i="3" s="1"/>
  <c r="F37" i="3"/>
  <c r="F38" i="3" s="1"/>
  <c r="A41" i="3" l="1"/>
  <c r="H40" i="3"/>
  <c r="C40" i="3"/>
  <c r="B40" i="3"/>
  <c r="M224" i="3"/>
  <c r="L225" i="3"/>
  <c r="D39" i="3"/>
  <c r="E18" i="3"/>
  <c r="H18" i="3"/>
  <c r="E39" i="3" l="1"/>
  <c r="G39" i="3" s="1"/>
  <c r="F39" i="3"/>
  <c r="A42" i="3"/>
  <c r="H41" i="3"/>
  <c r="C41" i="3"/>
  <c r="B41" i="3"/>
  <c r="G18" i="3"/>
  <c r="I18" i="3"/>
  <c r="C19" i="3" s="1"/>
  <c r="L226" i="3"/>
  <c r="M225" i="3"/>
  <c r="D40" i="3"/>
  <c r="E40" i="3" s="1"/>
  <c r="G40" i="3" s="1"/>
  <c r="D41" i="3" l="1"/>
  <c r="E41" i="3"/>
  <c r="F40" i="3"/>
  <c r="F41" i="3" s="1"/>
  <c r="M226" i="3"/>
  <c r="L227" i="3"/>
  <c r="G41" i="3"/>
  <c r="F19" i="3"/>
  <c r="A43" i="3"/>
  <c r="H42" i="3"/>
  <c r="C42" i="3"/>
  <c r="B42" i="3"/>
  <c r="A44" i="3" l="1"/>
  <c r="H43" i="3"/>
  <c r="D43" i="3" s="1"/>
  <c r="C43" i="3"/>
  <c r="B43" i="3"/>
  <c r="L228" i="3"/>
  <c r="M227" i="3"/>
  <c r="D42" i="3"/>
  <c r="E19" i="3"/>
  <c r="H19" i="3"/>
  <c r="E43" i="3" l="1"/>
  <c r="M228" i="3"/>
  <c r="L229" i="3"/>
  <c r="G19" i="3"/>
  <c r="I19" i="3"/>
  <c r="C20" i="3" s="1"/>
  <c r="E42" i="3"/>
  <c r="G42" i="3" s="1"/>
  <c r="G43" i="3" s="1"/>
  <c r="F42" i="3"/>
  <c r="F43" i="3" s="1"/>
  <c r="A45" i="3"/>
  <c r="H44" i="3"/>
  <c r="C44" i="3"/>
  <c r="B44" i="3"/>
  <c r="D44" i="3" l="1"/>
  <c r="F44" i="3" s="1"/>
  <c r="E44" i="3"/>
  <c r="G44" i="3" s="1"/>
  <c r="L230" i="3"/>
  <c r="M229" i="3"/>
  <c r="A46" i="3"/>
  <c r="H45" i="3"/>
  <c r="C45" i="3"/>
  <c r="B45" i="3"/>
  <c r="F20" i="3"/>
  <c r="D45" i="3" l="1"/>
  <c r="F45" i="3" s="1"/>
  <c r="E45" i="3"/>
  <c r="G45" i="3" s="1"/>
  <c r="M230" i="3"/>
  <c r="L231" i="3"/>
  <c r="E20" i="3"/>
  <c r="H20" i="3"/>
  <c r="A47" i="3"/>
  <c r="H46" i="3"/>
  <c r="C46" i="3"/>
  <c r="B46" i="3"/>
  <c r="A48" i="3" l="1"/>
  <c r="H47" i="3"/>
  <c r="C47" i="3"/>
  <c r="B47" i="3"/>
  <c r="L232" i="3"/>
  <c r="M231" i="3"/>
  <c r="G20" i="3"/>
  <c r="I20" i="3"/>
  <c r="C21" i="3" s="1"/>
  <c r="D46" i="3"/>
  <c r="D47" i="3" l="1"/>
  <c r="E47" i="3" s="1"/>
  <c r="M232" i="3"/>
  <c r="L233" i="3"/>
  <c r="F21" i="3"/>
  <c r="E46" i="3"/>
  <c r="G46" i="3" s="1"/>
  <c r="F46" i="3"/>
  <c r="F47" i="3" s="1"/>
  <c r="A49" i="3"/>
  <c r="H48" i="3"/>
  <c r="D48" i="3" s="1"/>
  <c r="C48" i="3"/>
  <c r="B48" i="3"/>
  <c r="G47" i="3" l="1"/>
  <c r="E48" i="3"/>
  <c r="F48" i="3"/>
  <c r="A50" i="3"/>
  <c r="H49" i="3"/>
  <c r="D49" i="3" s="1"/>
  <c r="E49" i="3" s="1"/>
  <c r="C49" i="3"/>
  <c r="B49" i="3"/>
  <c r="L234" i="3"/>
  <c r="M234" i="3" s="1"/>
  <c r="M233" i="3"/>
  <c r="E21" i="3"/>
  <c r="H21" i="3"/>
  <c r="G48" i="3" l="1"/>
  <c r="G21" i="3"/>
  <c r="I21" i="3"/>
  <c r="C22" i="3" s="1"/>
  <c r="F49" i="3"/>
  <c r="G49" i="3"/>
  <c r="A51" i="3"/>
  <c r="H50" i="3"/>
  <c r="D50" i="3" s="1"/>
  <c r="E50" i="3" s="1"/>
  <c r="C50" i="3"/>
  <c r="B50" i="3"/>
  <c r="F50" i="3" l="1"/>
  <c r="G50" i="3"/>
  <c r="F22" i="3"/>
  <c r="A52" i="3"/>
  <c r="H51" i="3"/>
  <c r="C51" i="3"/>
  <c r="B51" i="3"/>
  <c r="D51" i="3" l="1"/>
  <c r="F51" i="3" s="1"/>
  <c r="E51" i="3"/>
  <c r="A53" i="3"/>
  <c r="E52" i="3"/>
  <c r="H52" i="3"/>
  <c r="D52" i="3"/>
  <c r="C52" i="3"/>
  <c r="F52" i="3"/>
  <c r="B52" i="3"/>
  <c r="G52" i="3" s="1"/>
  <c r="E22" i="3"/>
  <c r="H22" i="3"/>
  <c r="G51" i="3"/>
  <c r="G22" i="3" l="1"/>
  <c r="I22" i="3"/>
  <c r="C23" i="3" s="1"/>
  <c r="A54" i="3"/>
  <c r="E53" i="3"/>
  <c r="H53" i="3"/>
  <c r="D53" i="3"/>
  <c r="C53" i="3"/>
  <c r="B53" i="3"/>
  <c r="G53" i="3" s="1"/>
  <c r="F53" i="3"/>
  <c r="F23" i="3" l="1"/>
  <c r="A55" i="3"/>
  <c r="E54" i="3"/>
  <c r="H54" i="3"/>
  <c r="D54" i="3"/>
  <c r="C54" i="3"/>
  <c r="F54" i="3"/>
  <c r="B54" i="3"/>
  <c r="G54" i="3" s="1"/>
  <c r="A56" i="3" l="1"/>
  <c r="E55" i="3"/>
  <c r="H55" i="3"/>
  <c r="D55" i="3"/>
  <c r="C55" i="3"/>
  <c r="B55" i="3"/>
  <c r="G55" i="3" s="1"/>
  <c r="F55" i="3"/>
  <c r="E23" i="3"/>
  <c r="H23" i="3"/>
  <c r="G23" i="3" l="1"/>
  <c r="I23" i="3"/>
  <c r="I7" i="3"/>
  <c r="I8" i="3" s="1"/>
  <c r="E56" i="3"/>
  <c r="H56" i="3"/>
  <c r="D56" i="3"/>
  <c r="C56" i="3"/>
  <c r="F56" i="3"/>
  <c r="B56" i="3"/>
  <c r="G56" i="3" s="1"/>
</calcChain>
</file>

<file path=xl/sharedStrings.xml><?xml version="1.0" encoding="utf-8"?>
<sst xmlns="http://schemas.openxmlformats.org/spreadsheetml/2006/main" count="64" uniqueCount="47">
  <si>
    <t>CALCULATOR</t>
  </si>
  <si>
    <t>MORTGAGE LOAN</t>
  </si>
  <si>
    <t>Interest</t>
  </si>
  <si>
    <t>Principal</t>
  </si>
  <si>
    <t>Inputs</t>
  </si>
  <si>
    <t>Key Figures</t>
  </si>
  <si>
    <t>Loan principal amount</t>
  </si>
  <si>
    <t>Annual loan payments</t>
  </si>
  <si>
    <t>Annual interest rate</t>
  </si>
  <si>
    <t>Monthly payments</t>
  </si>
  <si>
    <t>Loan period in years</t>
  </si>
  <si>
    <t>Interest in first calendar year</t>
  </si>
  <si>
    <t>Base year of loan</t>
  </si>
  <si>
    <t>Interest over term of loan</t>
  </si>
  <si>
    <t>Base month of loan</t>
  </si>
  <si>
    <t>August</t>
  </si>
  <si>
    <t>Sum of all payments</t>
  </si>
  <si>
    <t>Payments in First 12 Months</t>
  </si>
  <si>
    <t>Year</t>
  </si>
  <si>
    <t>Month</t>
  </si>
  <si>
    <t>Beginning Balance</t>
  </si>
  <si>
    <t xml:space="preserve">Payment </t>
  </si>
  <si>
    <t xml:space="preserve">Principal </t>
  </si>
  <si>
    <t xml:space="preserve">Interest </t>
  </si>
  <si>
    <t>Cumulative Principal</t>
  </si>
  <si>
    <t>Cumulative Interest</t>
  </si>
  <si>
    <t>Ending Balance</t>
  </si>
  <si>
    <t>Yearly Schedule of Balances and Payments</t>
  </si>
  <si>
    <t>Payment</t>
  </si>
  <si>
    <t>DO NOT ERASE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</si>
  <si>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</si>
  <si>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</si>
  <si>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</si>
  <si>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</si>
  <si>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</si>
  <si>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</si>
  <si>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</si>
  <si>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</si>
  <si>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</si>
  <si>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</si>
  <si>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</si>
  <si>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</si>
  <si>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Months</t>
  </si>
  <si>
    <t>Base Year</t>
  </si>
  <si>
    <t>Years</t>
  </si>
  <si>
    <t>Last Year</t>
  </si>
  <si>
    <t>Mos in Last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</si>
</sst>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0.0%"/>
    <numFmt numFmtId="166" formatCode="0.000%"/>
    <numFmt numFmtId="167" formatCode="0_)"/>
    <numFmt numFmtId="168" formatCode="&quot;$&quot;#,##0.00"/>
  </numFmts>
  <fonts count="24" x14ac:knownFonts="1">
    <font>
      <sz val="11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ajor"/>
    </font>
    <font>
      <sz val="20"/>
      <color theme="2"/>
      <name val="Calibri"/>
      <family val="2"/>
      <scheme val="major"/>
    </font>
    <font>
      <sz val="12"/>
      <color theme="2"/>
      <name val="Calibri"/>
      <family val="2"/>
      <scheme val="major"/>
    </font>
    <font>
      <sz val="10"/>
      <color theme="1" tint="0.34998626667073579"/>
      <name val="Calibri"/>
      <family val="2"/>
      <scheme val="minor"/>
    </font>
    <font>
      <sz val="20"/>
      <color theme="3" tint="9.9948118533890809E-2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b/>
      <u/>
      <sz val="11"/>
      <color theme="5" tint="-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8"/>
      <name val="Calibri"/>
      <family val="2"/>
      <scheme val="minor"/>
    </font>
    <font>
      <sz val="8"/>
      <color indexed="5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2"/>
      <color theme="0"/>
      <name val="Calibri"/>
      <family val="2"/>
      <scheme val="major"/>
    </font>
    <font>
      <sz val="12"/>
      <color theme="3" tint="9.9948118533890809E-2"/>
      <name val="Calibri"/>
      <family val="2"/>
      <scheme val="major"/>
    </font>
    <font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0"/>
      <name val="Calibri"/>
      <family val="2"/>
      <scheme val="major"/>
    </font>
    <font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093A63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DF1FB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medium">
        <color rgb="FF093A63"/>
      </left>
      <right/>
      <top style="medium">
        <color rgb="FF093A63"/>
      </top>
      <bottom style="thin">
        <color indexed="22"/>
      </bottom>
      <diagonal/>
    </border>
    <border>
      <left/>
      <right/>
      <top style="medium">
        <color rgb="FF093A63"/>
      </top>
      <bottom style="thin">
        <color indexed="22"/>
      </bottom>
      <diagonal/>
    </border>
    <border>
      <left style="medium">
        <color indexed="64"/>
      </left>
      <right style="medium">
        <color rgb="FF093A63"/>
      </right>
      <top style="medium">
        <color rgb="FF093A63"/>
      </top>
      <bottom style="medium">
        <color indexed="64"/>
      </bottom>
      <diagonal/>
    </border>
    <border>
      <left style="medium">
        <color rgb="FF093A63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rgb="FF093A63"/>
      </right>
      <top style="medium">
        <color indexed="64"/>
      </top>
      <bottom style="medium">
        <color indexed="64"/>
      </bottom>
      <diagonal/>
    </border>
    <border>
      <left style="medium">
        <color rgb="FF093A63"/>
      </left>
      <right/>
      <top style="thin">
        <color indexed="22"/>
      </top>
      <bottom style="medium">
        <color rgb="FF093A63"/>
      </bottom>
      <diagonal/>
    </border>
    <border>
      <left/>
      <right/>
      <top style="thin">
        <color indexed="22"/>
      </top>
      <bottom style="medium">
        <color rgb="FF093A63"/>
      </bottom>
      <diagonal/>
    </border>
    <border>
      <left style="medium">
        <color indexed="64"/>
      </left>
      <right style="medium">
        <color rgb="FF093A63"/>
      </right>
      <top style="medium">
        <color indexed="64"/>
      </top>
      <bottom style="medium">
        <color rgb="FF093A63"/>
      </bottom>
      <diagonal/>
    </border>
    <border>
      <left/>
      <right style="thin">
        <color indexed="22"/>
      </right>
      <top style="medium">
        <color rgb="FF093A63"/>
      </top>
      <bottom style="thin">
        <color indexed="22"/>
      </bottom>
      <diagonal/>
    </border>
    <border>
      <left style="thin">
        <color indexed="22"/>
      </left>
      <right style="medium">
        <color rgb="FF093A63"/>
      </right>
      <top style="medium">
        <color rgb="FF093A63"/>
      </top>
      <bottom style="thin">
        <color indexed="22"/>
      </bottom>
      <diagonal/>
    </border>
    <border>
      <left style="thin">
        <color indexed="22"/>
      </left>
      <right style="medium">
        <color rgb="FF093A63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medium">
        <color rgb="FF093A63"/>
      </bottom>
      <diagonal/>
    </border>
    <border>
      <left style="thin">
        <color indexed="22"/>
      </left>
      <right style="medium">
        <color rgb="FF093A63"/>
      </right>
      <top style="thin">
        <color indexed="22"/>
      </top>
      <bottom style="medium">
        <color rgb="FF093A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rgb="FF093A63"/>
      </left>
      <right style="thin">
        <color indexed="22"/>
      </right>
      <top style="medium">
        <color rgb="FF093A6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rgb="FF093A63"/>
      </top>
      <bottom style="thin">
        <color indexed="22"/>
      </bottom>
      <diagonal/>
    </border>
    <border>
      <left style="medium">
        <color rgb="FF093A6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rgb="FF093A63"/>
      </left>
      <right style="thin">
        <color indexed="22"/>
      </right>
      <top style="thin">
        <color indexed="22"/>
      </top>
      <bottom style="medium">
        <color rgb="FF093A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rgb="FF093A63"/>
      </bottom>
      <diagonal/>
    </border>
    <border>
      <left style="medium">
        <color rgb="FF093A63"/>
      </left>
      <right style="medium">
        <color rgb="FF093A63"/>
      </right>
      <top/>
      <bottom/>
      <diagonal/>
    </border>
  </borders>
  <cellStyleXfs count="18">
    <xf numFmtId="0" fontId="0" fillId="0" borderId="0">
      <alignment horizontal="left" wrapText="1" indent="1"/>
    </xf>
    <xf numFmtId="0" fontId="6" fillId="3" borderId="0" applyNumberFormat="0" applyAlignment="0" applyProtection="0"/>
    <xf numFmtId="0" fontId="4" fillId="4" borderId="3" applyNumberFormat="0" applyProtection="0">
      <alignment horizontal="left" vertical="center" wrapText="1" indent="1"/>
    </xf>
    <xf numFmtId="0" fontId="4" fillId="2" borderId="0" applyNumberFormat="0" applyAlignment="0" applyProtection="0"/>
    <xf numFmtId="0" fontId="8" fillId="0" borderId="1" applyFill="0" applyBorder="0" applyProtection="0">
      <alignment horizontal="right" indent="1"/>
    </xf>
    <xf numFmtId="0" fontId="2" fillId="0" borderId="0" applyNumberFormat="0" applyFill="0" applyBorder="0" applyAlignment="0" applyProtection="0"/>
    <xf numFmtId="0" fontId="10" fillId="0" borderId="0" applyNumberFormat="0" applyFill="0" applyProtection="0">
      <alignment horizontal="right"/>
    </xf>
    <xf numFmtId="0" fontId="9" fillId="0" borderId="0" applyNumberFormat="0" applyFill="0" applyAlignment="0" applyProtection="0"/>
    <xf numFmtId="14" fontId="7" fillId="0" borderId="0" applyFont="0" applyFill="0" applyBorder="0" applyAlignment="0">
      <alignment horizontal="left" indent="1"/>
    </xf>
    <xf numFmtId="0" fontId="4" fillId="4" borderId="0" applyFont="0" applyBorder="0">
      <alignment horizontal="center" wrapText="1"/>
      <protection locked="0"/>
    </xf>
    <xf numFmtId="0" fontId="11" fillId="0" borderId="0" applyNumberFormat="0" applyFill="0" applyBorder="0" applyProtection="0">
      <alignment wrapText="1"/>
    </xf>
    <xf numFmtId="0" fontId="7" fillId="0" borderId="2" applyNumberFormat="0" applyFont="0" applyFill="0" applyAlignment="0">
      <alignment wrapText="1"/>
    </xf>
    <xf numFmtId="164" fontId="3" fillId="2" borderId="0">
      <alignment horizontal="center" vertical="center"/>
    </xf>
    <xf numFmtId="41" fontId="7" fillId="0" borderId="0" applyFont="0" applyFill="0" applyBorder="0" applyProtection="0">
      <alignment horizontal="right" indent="1"/>
    </xf>
    <xf numFmtId="37" fontId="7" fillId="0" borderId="0" applyFont="0" applyFill="0" applyBorder="0" applyProtection="0">
      <alignment horizontal="center"/>
    </xf>
    <xf numFmtId="5" fontId="7" fillId="0" borderId="0" applyFont="0" applyFill="0" applyBorder="0" applyProtection="0">
      <alignment horizontal="right"/>
    </xf>
    <xf numFmtId="165" fontId="7" fillId="0" borderId="0" applyFont="0" applyFill="0" applyBorder="0" applyProtection="0">
      <alignment horizontal="right" indent="1"/>
    </xf>
    <xf numFmtId="0" fontId="1" fillId="0" borderId="0"/>
  </cellStyleXfs>
  <cellXfs count="91">
    <xf numFmtId="0" fontId="0" fillId="0" borderId="0" xfId="0">
      <alignment horizontal="left" wrapText="1" indent="1"/>
    </xf>
    <xf numFmtId="0" fontId="5" fillId="0" borderId="0" xfId="0" applyFont="1" applyProtection="1">
      <alignment horizontal="left" wrapText="1" indent="1"/>
      <protection locked="0"/>
    </xf>
    <xf numFmtId="0" fontId="14" fillId="0" borderId="0" xfId="17" applyFont="1" applyAlignment="1"/>
    <xf numFmtId="0" fontId="12" fillId="0" borderId="0" xfId="17" applyFont="1" applyFill="1" applyAlignment="1" applyProtection="1">
      <alignment horizontal="left" vertical="center"/>
    </xf>
    <xf numFmtId="0" fontId="12" fillId="0" borderId="0" xfId="17" applyFont="1" applyAlignment="1" applyProtection="1">
      <alignment horizontal="left" vertical="center"/>
    </xf>
    <xf numFmtId="0" fontId="13" fillId="0" borderId="0" xfId="17" applyFont="1" applyAlignment="1" applyProtection="1">
      <alignment horizontal="left" vertical="center"/>
    </xf>
    <xf numFmtId="0" fontId="12" fillId="0" borderId="0" xfId="17" applyFont="1" applyFill="1" applyAlignment="1" applyProtection="1">
      <alignment horizontal="left" vertical="center" wrapText="1"/>
    </xf>
    <xf numFmtId="0" fontId="12" fillId="0" borderId="0" xfId="17" applyFont="1" applyAlignment="1" applyProtection="1">
      <alignment horizontal="left" vertical="center" wrapText="1"/>
    </xf>
    <xf numFmtId="0" fontId="13" fillId="0" borderId="0" xfId="17" applyFont="1" applyAlignment="1" applyProtection="1">
      <alignment horizontal="left" vertical="center" wrapText="1"/>
    </xf>
    <xf numFmtId="39" fontId="15" fillId="6" borderId="10" xfId="17" applyNumberFormat="1" applyFont="1" applyFill="1" applyBorder="1" applyAlignment="1" applyProtection="1">
      <alignment horizontal="left" vertical="center"/>
    </xf>
    <xf numFmtId="39" fontId="13" fillId="6" borderId="11" xfId="17" applyNumberFormat="1" applyFont="1" applyFill="1" applyBorder="1" applyAlignment="1" applyProtection="1">
      <alignment horizontal="left" vertical="center"/>
    </xf>
    <xf numFmtId="39" fontId="12" fillId="6" borderId="12" xfId="17" applyNumberFormat="1" applyFont="1" applyFill="1" applyBorder="1" applyAlignment="1" applyProtection="1">
      <alignment horizontal="left" vertical="center"/>
    </xf>
    <xf numFmtId="39" fontId="12" fillId="6" borderId="13" xfId="17" applyNumberFormat="1" applyFont="1" applyFill="1" applyBorder="1" applyAlignment="1" applyProtection="1">
      <alignment horizontal="left" vertical="center"/>
    </xf>
    <xf numFmtId="39" fontId="13" fillId="6" borderId="0" xfId="17" applyNumberFormat="1" applyFont="1" applyFill="1" applyAlignment="1" applyProtection="1">
      <alignment horizontal="left" vertical="center"/>
    </xf>
    <xf numFmtId="39" fontId="12" fillId="6" borderId="14" xfId="17" applyNumberFormat="1" applyFont="1" applyFill="1" applyBorder="1" applyAlignment="1" applyProtection="1">
      <alignment horizontal="left" vertical="center"/>
    </xf>
    <xf numFmtId="167" fontId="12" fillId="6" borderId="13" xfId="17" applyNumberFormat="1" applyFont="1" applyFill="1" applyBorder="1" applyAlignment="1" applyProtection="1">
      <alignment horizontal="left" vertical="center"/>
    </xf>
    <xf numFmtId="0" fontId="12" fillId="6" borderId="14" xfId="17" applyNumberFormat="1" applyFont="1" applyFill="1" applyBorder="1" applyAlignment="1" applyProtection="1">
      <alignment horizontal="left" vertical="center"/>
    </xf>
    <xf numFmtId="39" fontId="12" fillId="6" borderId="15" xfId="17" applyNumberFormat="1" applyFont="1" applyFill="1" applyBorder="1" applyAlignment="1" applyProtection="1">
      <alignment horizontal="left" vertical="center"/>
    </xf>
    <xf numFmtId="39" fontId="13" fillId="6" borderId="16" xfId="17" applyNumberFormat="1" applyFont="1" applyFill="1" applyBorder="1" applyAlignment="1" applyProtection="1">
      <alignment horizontal="left" vertical="center"/>
    </xf>
    <xf numFmtId="39" fontId="12" fillId="6" borderId="17" xfId="17" applyNumberFormat="1" applyFont="1" applyFill="1" applyBorder="1" applyAlignment="1" applyProtection="1">
      <alignment horizontal="left" vertical="center"/>
    </xf>
    <xf numFmtId="0" fontId="16" fillId="5" borderId="0" xfId="0" applyFont="1" applyFill="1" applyAlignment="1">
      <alignment wrapText="1"/>
    </xf>
    <xf numFmtId="0" fontId="17" fillId="5" borderId="0" xfId="1" applyFont="1" applyFill="1" applyAlignment="1"/>
    <xf numFmtId="0" fontId="4" fillId="5" borderId="0" xfId="3" applyFont="1" applyFill="1" applyAlignment="1" applyProtection="1"/>
    <xf numFmtId="0" fontId="18" fillId="5" borderId="0" xfId="1" applyFont="1" applyFill="1" applyAlignment="1">
      <alignment wrapText="1"/>
    </xf>
    <xf numFmtId="0" fontId="16" fillId="5" borderId="0" xfId="0" applyFont="1" applyFill="1" applyAlignment="1" applyProtection="1">
      <alignment wrapText="1"/>
      <protection locked="0"/>
    </xf>
    <xf numFmtId="0" fontId="16" fillId="5" borderId="0" xfId="0" applyFont="1" applyFill="1">
      <alignment horizontal="left" wrapText="1" indent="1"/>
    </xf>
    <xf numFmtId="164" fontId="4" fillId="5" borderId="0" xfId="12" applyFont="1" applyFill="1">
      <alignment horizontal="center" vertical="center"/>
    </xf>
    <xf numFmtId="0" fontId="18" fillId="5" borderId="0" xfId="1" applyFont="1" applyFill="1" applyAlignment="1">
      <alignment horizontal="left" wrapText="1" indent="1"/>
    </xf>
    <xf numFmtId="0" fontId="16" fillId="5" borderId="0" xfId="0" applyFont="1" applyFill="1" applyProtection="1">
      <alignment horizontal="left" wrapText="1" indent="1"/>
      <protection locked="0"/>
    </xf>
    <xf numFmtId="0" fontId="20" fillId="0" borderId="0" xfId="17" applyFont="1" applyFill="1" applyAlignment="1" applyProtection="1">
      <alignment horizontal="left" vertical="center"/>
    </xf>
    <xf numFmtId="7" fontId="20" fillId="8" borderId="7" xfId="17" applyNumberFormat="1" applyFont="1" applyFill="1" applyBorder="1" applyAlignment="1" applyProtection="1">
      <alignment horizontal="right" vertical="center"/>
    </xf>
    <xf numFmtId="39" fontId="19" fillId="7" borderId="8" xfId="17" applyNumberFormat="1" applyFont="1" applyFill="1" applyBorder="1" applyAlignment="1" applyProtection="1">
      <alignment horizontal="left" vertical="center" wrapText="1"/>
    </xf>
    <xf numFmtId="0" fontId="19" fillId="7" borderId="9" xfId="17" applyFont="1" applyFill="1" applyBorder="1" applyAlignment="1" applyProtection="1">
      <alignment horizontal="left" vertical="center" wrapText="1"/>
    </xf>
    <xf numFmtId="167" fontId="20" fillId="8" borderId="7" xfId="17" applyNumberFormat="1" applyFont="1" applyFill="1" applyBorder="1" applyAlignment="1" applyProtection="1">
      <alignment horizontal="left" vertical="center"/>
    </xf>
    <xf numFmtId="0" fontId="20" fillId="8" borderId="7" xfId="17" applyFont="1" applyFill="1" applyBorder="1" applyAlignment="1" applyProtection="1">
      <alignment horizontal="left" vertical="center"/>
    </xf>
    <xf numFmtId="0" fontId="20" fillId="0" borderId="0" xfId="17" applyFont="1" applyFill="1" applyAlignment="1">
      <alignment horizontal="left" vertical="center"/>
    </xf>
    <xf numFmtId="39" fontId="19" fillId="7" borderId="9" xfId="17" applyNumberFormat="1" applyFont="1" applyFill="1" applyBorder="1" applyAlignment="1" applyProtection="1">
      <alignment horizontal="left" vertical="center" wrapText="1"/>
    </xf>
    <xf numFmtId="0" fontId="16" fillId="0" borderId="0" xfId="17" applyFont="1" applyAlignment="1" applyProtection="1">
      <alignment horizontal="left" vertical="center" wrapText="1"/>
    </xf>
    <xf numFmtId="168" fontId="20" fillId="8" borderId="7" xfId="17" applyNumberFormat="1" applyFont="1" applyFill="1" applyBorder="1" applyAlignment="1" applyProtection="1">
      <alignment horizontal="right" vertical="center"/>
    </xf>
    <xf numFmtId="0" fontId="20" fillId="0" borderId="0" xfId="17" applyFont="1" applyAlignment="1" applyProtection="1">
      <alignment horizontal="left" vertical="center"/>
    </xf>
    <xf numFmtId="0" fontId="20" fillId="0" borderId="0" xfId="17" applyFont="1" applyAlignment="1" applyProtection="1">
      <alignment horizontal="right" vertical="center"/>
    </xf>
    <xf numFmtId="0" fontId="21" fillId="0" borderId="0" xfId="17" applyFont="1" applyAlignment="1"/>
    <xf numFmtId="0" fontId="16" fillId="0" borderId="0" xfId="0" applyFont="1">
      <alignment horizontal="left" wrapText="1" indent="1"/>
    </xf>
    <xf numFmtId="44" fontId="16" fillId="0" borderId="23" xfId="17" applyNumberFormat="1" applyFont="1" applyFill="1" applyBorder="1" applyAlignment="1" applyProtection="1">
      <alignment horizontal="left" vertical="center"/>
      <protection locked="0"/>
    </xf>
    <xf numFmtId="166" fontId="16" fillId="0" borderId="25" xfId="17" applyNumberFormat="1" applyFont="1" applyFill="1" applyBorder="1" applyAlignment="1" applyProtection="1">
      <alignment horizontal="right" vertical="center"/>
      <protection locked="0"/>
    </xf>
    <xf numFmtId="37" fontId="16" fillId="0" borderId="25" xfId="17" applyNumberFormat="1" applyFont="1" applyFill="1" applyBorder="1" applyAlignment="1" applyProtection="1">
      <alignment horizontal="right" vertical="center"/>
      <protection locked="0"/>
    </xf>
    <xf numFmtId="167" fontId="16" fillId="0" borderId="25" xfId="17" applyNumberFormat="1" applyFont="1" applyFill="1" applyBorder="1" applyAlignment="1" applyProtection="1">
      <alignment horizontal="right" vertical="center"/>
      <protection locked="0"/>
    </xf>
    <xf numFmtId="37" fontId="16" fillId="0" borderId="28" xfId="17" applyNumberFormat="1" applyFont="1" applyFill="1" applyBorder="1" applyAlignment="1" applyProtection="1">
      <alignment horizontal="right" vertical="center"/>
      <protection locked="0"/>
    </xf>
    <xf numFmtId="7" fontId="20" fillId="8" borderId="30" xfId="17" applyNumberFormat="1" applyFont="1" applyFill="1" applyBorder="1" applyAlignment="1" applyProtection="1">
      <alignment horizontal="right" vertical="center"/>
    </xf>
    <xf numFmtId="7" fontId="20" fillId="8" borderId="31" xfId="17" applyNumberFormat="1" applyFont="1" applyFill="1" applyBorder="1" applyAlignment="1" applyProtection="1">
      <alignment horizontal="right" vertical="center"/>
    </xf>
    <xf numFmtId="7" fontId="20" fillId="8" borderId="33" xfId="17" applyNumberFormat="1" applyFont="1" applyFill="1" applyBorder="1" applyAlignment="1" applyProtection="1">
      <alignment horizontal="right" vertical="center"/>
    </xf>
    <xf numFmtId="39" fontId="19" fillId="7" borderId="34" xfId="17" applyNumberFormat="1" applyFont="1" applyFill="1" applyBorder="1" applyAlignment="1" applyProtection="1">
      <alignment horizontal="left" vertical="center" wrapText="1"/>
    </xf>
    <xf numFmtId="167" fontId="20" fillId="8" borderId="35" xfId="17" applyNumberFormat="1" applyFont="1" applyFill="1" applyBorder="1" applyAlignment="1" applyProtection="1">
      <alignment horizontal="left" vertical="center"/>
    </xf>
    <xf numFmtId="0" fontId="20" fillId="8" borderId="36" xfId="17" applyFont="1" applyFill="1" applyBorder="1" applyAlignment="1" applyProtection="1">
      <alignment horizontal="left" vertical="center"/>
    </xf>
    <xf numFmtId="7" fontId="20" fillId="8" borderId="36" xfId="17" applyNumberFormat="1" applyFont="1" applyFill="1" applyBorder="1" applyAlignment="1" applyProtection="1">
      <alignment horizontal="right" vertical="center"/>
    </xf>
    <xf numFmtId="167" fontId="20" fillId="8" borderId="37" xfId="17" applyNumberFormat="1" applyFont="1" applyFill="1" applyBorder="1" applyAlignment="1" applyProtection="1">
      <alignment horizontal="left" vertical="center"/>
    </xf>
    <xf numFmtId="167" fontId="20" fillId="8" borderId="38" xfId="17" applyNumberFormat="1" applyFont="1" applyFill="1" applyBorder="1" applyAlignment="1" applyProtection="1">
      <alignment horizontal="left" vertical="center"/>
    </xf>
    <xf numFmtId="0" fontId="20" fillId="8" borderId="39" xfId="17" applyFont="1" applyFill="1" applyBorder="1" applyAlignment="1" applyProtection="1">
      <alignment horizontal="left" vertical="center"/>
    </xf>
    <xf numFmtId="7" fontId="20" fillId="8" borderId="39" xfId="17" applyNumberFormat="1" applyFont="1" applyFill="1" applyBorder="1" applyAlignment="1" applyProtection="1">
      <alignment horizontal="right" vertical="center"/>
    </xf>
    <xf numFmtId="0" fontId="19" fillId="7" borderId="34" xfId="17" applyFont="1" applyFill="1" applyBorder="1" applyAlignment="1" applyProtection="1">
      <alignment horizontal="left" vertical="center" wrapText="1"/>
    </xf>
    <xf numFmtId="168" fontId="20" fillId="8" borderId="36" xfId="17" applyNumberFormat="1" applyFont="1" applyFill="1" applyBorder="1" applyAlignment="1" applyProtection="1">
      <alignment horizontal="right" vertical="center"/>
    </xf>
    <xf numFmtId="168" fontId="20" fillId="8" borderId="30" xfId="17" applyNumberFormat="1" applyFont="1" applyFill="1" applyBorder="1" applyAlignment="1" applyProtection="1">
      <alignment horizontal="right" vertical="center"/>
    </xf>
    <xf numFmtId="168" fontId="20" fillId="8" borderId="31" xfId="17" applyNumberFormat="1" applyFont="1" applyFill="1" applyBorder="1" applyAlignment="1" applyProtection="1">
      <alignment horizontal="right" vertical="center"/>
    </xf>
    <xf numFmtId="168" fontId="20" fillId="8" borderId="39" xfId="17" applyNumberFormat="1" applyFont="1" applyFill="1" applyBorder="1" applyAlignment="1" applyProtection="1">
      <alignment horizontal="right" vertical="center"/>
    </xf>
    <xf numFmtId="168" fontId="20" fillId="8" borderId="33" xfId="17" applyNumberFormat="1" applyFont="1" applyFill="1" applyBorder="1" applyAlignment="1" applyProtection="1">
      <alignment horizontal="right" vertical="center"/>
    </xf>
    <xf numFmtId="167" fontId="20" fillId="0" borderId="19" xfId="17" applyNumberFormat="1" applyFont="1" applyFill="1" applyBorder="1" applyAlignment="1" applyProtection="1">
      <alignment horizontal="left" vertical="center"/>
    </xf>
    <xf numFmtId="168" fontId="20" fillId="0" borderId="19" xfId="17" applyNumberFormat="1" applyFont="1" applyFill="1" applyBorder="1" applyAlignment="1" applyProtection="1">
      <alignment horizontal="right" vertical="center"/>
    </xf>
    <xf numFmtId="0" fontId="13" fillId="0" borderId="0" xfId="17" applyFont="1" applyFill="1" applyAlignment="1" applyProtection="1">
      <alignment horizontal="left" vertical="center"/>
    </xf>
    <xf numFmtId="0" fontId="14" fillId="0" borderId="0" xfId="17" applyFont="1" applyFill="1" applyAlignment="1"/>
    <xf numFmtId="167" fontId="20" fillId="0" borderId="7" xfId="17" applyNumberFormat="1" applyFont="1" applyFill="1" applyBorder="1" applyAlignment="1" applyProtection="1">
      <alignment horizontal="left" vertical="center"/>
    </xf>
    <xf numFmtId="168" fontId="20" fillId="0" borderId="7" xfId="17" applyNumberFormat="1" applyFont="1" applyFill="1" applyBorder="1" applyAlignment="1" applyProtection="1">
      <alignment horizontal="right" vertical="center"/>
    </xf>
    <xf numFmtId="0" fontId="22" fillId="5" borderId="0" xfId="1" applyFont="1" applyFill="1" applyAlignment="1"/>
    <xf numFmtId="39" fontId="19" fillId="5" borderId="4" xfId="17" applyNumberFormat="1" applyFont="1" applyFill="1" applyBorder="1" applyAlignment="1" applyProtection="1">
      <alignment horizontal="left" vertical="center"/>
    </xf>
    <xf numFmtId="39" fontId="19" fillId="5" borderId="5" xfId="17" applyNumberFormat="1" applyFont="1" applyFill="1" applyBorder="1" applyAlignment="1" applyProtection="1">
      <alignment horizontal="left" vertical="center"/>
    </xf>
    <xf numFmtId="39" fontId="19" fillId="5" borderId="6" xfId="17" applyNumberFormat="1" applyFont="1" applyFill="1" applyBorder="1" applyAlignment="1" applyProtection="1">
      <alignment horizontal="left" vertical="center"/>
    </xf>
    <xf numFmtId="0" fontId="22" fillId="5" borderId="0" xfId="1" applyFont="1" applyFill="1" applyAlignment="1">
      <alignment horizontal="left"/>
    </xf>
    <xf numFmtId="0" fontId="16" fillId="5" borderId="0" xfId="0" applyFont="1" applyFill="1" applyAlignment="1" applyProtection="1">
      <alignment horizontal="center" wrapText="1"/>
      <protection locked="0"/>
    </xf>
    <xf numFmtId="0" fontId="16" fillId="5" borderId="18" xfId="0" applyFont="1" applyFill="1" applyBorder="1" applyAlignment="1" applyProtection="1">
      <alignment horizontal="center" wrapText="1"/>
      <protection locked="0"/>
    </xf>
    <xf numFmtId="0" fontId="16" fillId="0" borderId="24" xfId="17" applyFont="1" applyFill="1" applyBorder="1" applyAlignment="1" applyProtection="1">
      <alignment horizontal="left" vertical="center"/>
    </xf>
    <xf numFmtId="0" fontId="16" fillId="0" borderId="5" xfId="17" applyFont="1" applyFill="1" applyBorder="1" applyAlignment="1" applyProtection="1">
      <alignment horizontal="left" vertical="center"/>
    </xf>
    <xf numFmtId="0" fontId="16" fillId="0" borderId="6" xfId="17" applyFont="1" applyFill="1" applyBorder="1" applyAlignment="1" applyProtection="1">
      <alignment horizontal="left" vertical="center"/>
    </xf>
    <xf numFmtId="0" fontId="16" fillId="0" borderId="26" xfId="17" applyFont="1" applyFill="1" applyBorder="1" applyAlignment="1" applyProtection="1">
      <alignment horizontal="left" vertical="center"/>
    </xf>
    <xf numFmtId="0" fontId="16" fillId="0" borderId="27" xfId="17" applyFont="1" applyFill="1" applyBorder="1" applyAlignment="1" applyProtection="1">
      <alignment horizontal="left" vertical="center"/>
    </xf>
    <xf numFmtId="0" fontId="16" fillId="0" borderId="32" xfId="17" applyFont="1" applyFill="1" applyBorder="1" applyAlignment="1" applyProtection="1">
      <alignment horizontal="left" vertical="center"/>
    </xf>
    <xf numFmtId="39" fontId="19" fillId="7" borderId="8" xfId="17" applyNumberFormat="1" applyFont="1" applyFill="1" applyBorder="1" applyAlignment="1" applyProtection="1">
      <alignment horizontal="left" vertical="center"/>
    </xf>
    <xf numFmtId="39" fontId="19" fillId="7" borderId="20" xfId="17" applyNumberFormat="1" applyFont="1" applyFill="1" applyBorder="1" applyAlignment="1" applyProtection="1">
      <alignment horizontal="left" vertical="center"/>
    </xf>
    <xf numFmtId="39" fontId="19" fillId="7" borderId="9" xfId="17" applyNumberFormat="1" applyFont="1" applyFill="1" applyBorder="1" applyAlignment="1" applyProtection="1">
      <alignment horizontal="left" vertical="center"/>
    </xf>
    <xf numFmtId="0" fontId="16" fillId="0" borderId="21" xfId="17" applyFont="1" applyFill="1" applyBorder="1" applyAlignment="1" applyProtection="1">
      <alignment horizontal="left" vertical="center"/>
    </xf>
    <xf numFmtId="0" fontId="16" fillId="0" borderId="22" xfId="17" applyFont="1" applyFill="1" applyBorder="1" applyAlignment="1" applyProtection="1">
      <alignment horizontal="left" vertical="center"/>
    </xf>
    <xf numFmtId="0" fontId="16" fillId="0" borderId="29" xfId="17" applyFont="1" applyFill="1" applyBorder="1" applyAlignment="1" applyProtection="1">
      <alignment horizontal="left" vertical="center"/>
    </xf>
    <xf numFmtId="0" fontId="23" fillId="0" borderId="40" xfId="17" applyFont="1" applyFill="1" applyBorder="1" applyAlignment="1" applyProtection="1">
      <alignment horizontal="center" vertical="center" wrapText="1"/>
    </xf>
  </cellXfs>
  <cellStyles count="18">
    <cellStyle name="Amortization Table Heading" xfId="9" xr:uid="{00000000-0005-0000-0000-000000000000}"/>
    <cellStyle name="Comma" xfId="13" builtinId="3" customBuiltin="1"/>
    <cellStyle name="Comma [0]" xfId="14" builtinId="6" customBuiltin="1"/>
    <cellStyle name="Currency" xfId="15" builtinId="4" customBuiltin="1"/>
    <cellStyle name="Date" xfId="8" xr:uid="{00000000-0005-0000-0000-000004000000}"/>
    <cellStyle name="Explanatory Text" xfId="10" builtinId="53" customBuiltin="1"/>
    <cellStyle name="Followed Hyperlink" xfId="7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" builtinId="8" customBuiltin="1"/>
    <cellStyle name="Key Statistics left border" xfId="11" xr:uid="{00000000-0005-0000-0000-00000C000000}"/>
    <cellStyle name="Monthly Loan Payment" xfId="12" xr:uid="{00000000-0005-0000-0000-00000D000000}"/>
    <cellStyle name="Normal" xfId="0" builtinId="0" customBuiltin="1"/>
    <cellStyle name="Normal 2" xfId="17" xr:uid="{A5BA21F3-549E-4927-BA6E-BF622741D927}"/>
    <cellStyle name="Percent" xfId="16" builtinId="5" customBuiltin="1"/>
    <cellStyle name="Title" xfId="1" builtinId="15" customBuiltin="1"/>
  </cellStyles>
  <dxfs count="4"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 style="thick">
          <color theme="0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Mortgage calculator" defaultPivotStyle="PivotStyleLight16">
    <tableStyle name="Mortgage calculator" pivot="0" count="4" xr9:uid="{00000000-0011-0000-FFFF-FFFF00000000}">
      <tableStyleElement type="wholeTable" dxfId="3"/>
      <tableStyleElement type="headerRow" dxfId="2"/>
      <tableStyleElement type="lastColumn" dxfId="1"/>
      <tableStyleElement type="secondColumnStripe" dxfId="0"/>
    </tableStyle>
  </tableStyles>
  <colors>
    <mruColors>
      <color rgb="FF093A63"/>
      <color rgb="FFDDF1FB"/>
      <color rgb="FF106C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0</xdr:row>
      <xdr:rowOff>85725</xdr:rowOff>
    </xdr:from>
    <xdr:to>
      <xdr:col>8</xdr:col>
      <xdr:colOff>466725</xdr:colOff>
      <xdr:row>1</xdr:row>
      <xdr:rowOff>295275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BCD9538-0A36-4EFB-9360-85DA41A66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3050" y="85725"/>
          <a:ext cx="1933575" cy="590550"/>
        </a:xfrm>
        <a:prstGeom prst="rect">
          <a:avLst/>
        </a:prstGeom>
      </xdr:spPr>
    </xdr:pic>
    <xdr:clientData/>
  </xdr:twoCellAnchor>
  <xdr:twoCellAnchor>
    <xdr:from>
      <xdr:col>3</xdr:col>
      <xdr:colOff>1000125</xdr:colOff>
      <xdr:row>3</xdr:row>
      <xdr:rowOff>19050</xdr:rowOff>
    </xdr:from>
    <xdr:to>
      <xdr:col>4</xdr:col>
      <xdr:colOff>190500</xdr:colOff>
      <xdr:row>7</xdr:row>
      <xdr:rowOff>190500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7036541A-AFD4-4910-851B-A7B9461018A1}"/>
            </a:ext>
          </a:extLst>
        </xdr:cNvPr>
        <xdr:cNvSpPr/>
      </xdr:nvSpPr>
      <xdr:spPr>
        <a:xfrm>
          <a:off x="3429000" y="990600"/>
          <a:ext cx="200025" cy="10096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152400</xdr:colOff>
      <xdr:row>4</xdr:row>
      <xdr:rowOff>76200</xdr:rowOff>
    </xdr:from>
    <xdr:ext cx="828675" cy="51494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8CF91B-0DB1-4CDE-B125-00DE0CE28B56}"/>
            </a:ext>
          </a:extLst>
        </xdr:cNvPr>
        <xdr:cNvSpPr txBox="1"/>
      </xdr:nvSpPr>
      <xdr:spPr>
        <a:xfrm>
          <a:off x="3590925" y="1257300"/>
          <a:ext cx="828675" cy="514949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 b="1">
              <a:solidFill>
                <a:srgbClr val="FF0000"/>
              </a:solidFill>
            </a:rPr>
            <a:t>Enter Loan</a:t>
          </a:r>
          <a:r>
            <a:rPr lang="en-US" sz="900" b="1" baseline="0">
              <a:solidFill>
                <a:srgbClr val="FF0000"/>
              </a:solidFill>
            </a:rPr>
            <a:t> Information in these cells.</a:t>
          </a:r>
        </a:p>
      </xdr:txBody>
    </xdr:sp>
    <xdr:clientData/>
  </xdr:oneCellAnchor>
  <xdr:twoCellAnchor>
    <xdr:from>
      <xdr:col>9</xdr:col>
      <xdr:colOff>19050</xdr:colOff>
      <xdr:row>3</xdr:row>
      <xdr:rowOff>28575</xdr:rowOff>
    </xdr:from>
    <xdr:to>
      <xdr:col>9</xdr:col>
      <xdr:colOff>219075</xdr:colOff>
      <xdr:row>7</xdr:row>
      <xdr:rowOff>200025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02DF2600-C8A1-48CA-A406-85DDC4441FCC}"/>
            </a:ext>
          </a:extLst>
        </xdr:cNvPr>
        <xdr:cNvSpPr/>
      </xdr:nvSpPr>
      <xdr:spPr>
        <a:xfrm>
          <a:off x="8505825" y="1000125"/>
          <a:ext cx="200025" cy="10096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9</xdr:col>
      <xdr:colOff>257176</xdr:colOff>
      <xdr:row>4</xdr:row>
      <xdr:rowOff>0</xdr:rowOff>
    </xdr:from>
    <xdr:ext cx="1123950" cy="655821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E4448C5-D6A3-41DD-BF81-CCA035B34407}"/>
            </a:ext>
          </a:extLst>
        </xdr:cNvPr>
        <xdr:cNvSpPr txBox="1"/>
      </xdr:nvSpPr>
      <xdr:spPr>
        <a:xfrm>
          <a:off x="8743951" y="1181100"/>
          <a:ext cx="1123950" cy="655821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 b="1">
              <a:solidFill>
                <a:srgbClr val="FF0000"/>
              </a:solidFill>
            </a:rPr>
            <a:t>Your Loan Payment</a:t>
          </a:r>
          <a:r>
            <a:rPr lang="en-US" sz="900" b="1" baseline="0">
              <a:solidFill>
                <a:srgbClr val="FF0000"/>
              </a:solidFill>
            </a:rPr>
            <a:t> Information will automatically calculate here.</a:t>
          </a:r>
        </a:p>
      </xdr:txBody>
    </xdr:sp>
    <xdr:clientData/>
  </xdr:oneCellAnchor>
  <xdr:twoCellAnchor>
    <xdr:from>
      <xdr:col>9</xdr:col>
      <xdr:colOff>0</xdr:colOff>
      <xdr:row>10</xdr:row>
      <xdr:rowOff>409574</xdr:rowOff>
    </xdr:from>
    <xdr:to>
      <xdr:col>9</xdr:col>
      <xdr:colOff>266700</xdr:colOff>
      <xdr:row>22</xdr:row>
      <xdr:rowOff>209549</xdr:rowOff>
    </xdr:to>
    <xdr:sp macro="" textlink="">
      <xdr:nvSpPr>
        <xdr:cNvPr id="8" name="Right Brace 7">
          <a:extLst>
            <a:ext uri="{FF2B5EF4-FFF2-40B4-BE49-F238E27FC236}">
              <a16:creationId xmlns:a16="http://schemas.microsoft.com/office/drawing/2014/main" id="{AD0D0A20-ED2D-44C1-8115-405D3D9A6F9E}"/>
            </a:ext>
          </a:extLst>
        </xdr:cNvPr>
        <xdr:cNvSpPr/>
      </xdr:nvSpPr>
      <xdr:spPr>
        <a:xfrm>
          <a:off x="8486775" y="2828924"/>
          <a:ext cx="266700" cy="24098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10</xdr:col>
      <xdr:colOff>9525</xdr:colOff>
      <xdr:row>15</xdr:row>
      <xdr:rowOff>85725</xdr:rowOff>
    </xdr:from>
    <xdr:ext cx="1428750" cy="655821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BA9ADD8-7F40-4E76-86A5-78A176951B42}"/>
            </a:ext>
          </a:extLst>
        </xdr:cNvPr>
        <xdr:cNvSpPr txBox="1"/>
      </xdr:nvSpPr>
      <xdr:spPr>
        <a:xfrm>
          <a:off x="8810625" y="3714750"/>
          <a:ext cx="1428750" cy="655821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 b="1">
              <a:solidFill>
                <a:srgbClr val="FF0000"/>
              </a:solidFill>
            </a:rPr>
            <a:t>A breakdown of your first 12</a:t>
          </a:r>
          <a:r>
            <a:rPr lang="en-US" sz="900" b="1" baseline="0">
              <a:solidFill>
                <a:srgbClr val="FF0000"/>
              </a:solidFill>
            </a:rPr>
            <a:t> months of payments will automatically calculate here.</a:t>
          </a:r>
        </a:p>
      </xdr:txBody>
    </xdr:sp>
    <xdr:clientData/>
  </xdr:oneCellAnchor>
  <xdr:twoCellAnchor>
    <xdr:from>
      <xdr:col>8</xdr:col>
      <xdr:colOff>0</xdr:colOff>
      <xdr:row>26</xdr:row>
      <xdr:rowOff>0</xdr:rowOff>
    </xdr:from>
    <xdr:to>
      <xdr:col>8</xdr:col>
      <xdr:colOff>266700</xdr:colOff>
      <xdr:row>50</xdr:row>
      <xdr:rowOff>200025</xdr:rowOff>
    </xdr:to>
    <xdr:sp macro="" textlink="">
      <xdr:nvSpPr>
        <xdr:cNvPr id="10" name="Right Brace 9">
          <a:extLst>
            <a:ext uri="{FF2B5EF4-FFF2-40B4-BE49-F238E27FC236}">
              <a16:creationId xmlns:a16="http://schemas.microsoft.com/office/drawing/2014/main" id="{7728E165-EAD7-486D-AF87-1FE1FA341475}"/>
            </a:ext>
          </a:extLst>
        </xdr:cNvPr>
        <xdr:cNvSpPr/>
      </xdr:nvSpPr>
      <xdr:spPr>
        <a:xfrm>
          <a:off x="7477125" y="6048375"/>
          <a:ext cx="266700" cy="50006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314325</xdr:colOff>
      <xdr:row>37</xdr:row>
      <xdr:rowOff>9525</xdr:rowOff>
    </xdr:from>
    <xdr:ext cx="1400175" cy="655821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C576774-6EF2-40EE-8716-DE4834CE1498}"/>
            </a:ext>
          </a:extLst>
        </xdr:cNvPr>
        <xdr:cNvSpPr txBox="1"/>
      </xdr:nvSpPr>
      <xdr:spPr>
        <a:xfrm>
          <a:off x="7791450" y="8258175"/>
          <a:ext cx="1400175" cy="655821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 b="1" baseline="0">
              <a:solidFill>
                <a:srgbClr val="FF0000"/>
              </a:solidFill>
            </a:rPr>
            <a:t>A annual breakdown of your mortgage payments will automatically calculate here.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74338-2203-43DB-90D9-EC4B73C8B1CE}">
  <sheetPr>
    <tabColor rgb="FF093A63"/>
    <pageSetUpPr fitToPage="1"/>
  </sheetPr>
  <dimension ref="A1:P235"/>
  <sheetViews>
    <sheetView tabSelected="1" topLeftCell="A16" workbookViewId="0">
      <selection activeCell="K32" sqref="K32"/>
    </sheetView>
  </sheetViews>
  <sheetFormatPr defaultColWidth="9.140625" defaultRowHeight="15.75" x14ac:dyDescent="0.25"/>
  <cols>
    <col min="1" max="1" width="6.140625" style="42" customWidth="1"/>
    <col min="2" max="9" width="15.140625" style="42" customWidth="1"/>
    <col min="10" max="10" width="4.7109375" customWidth="1"/>
  </cols>
  <sheetData>
    <row r="1" spans="1:16" s="1" customFormat="1" ht="30" customHeight="1" x14ac:dyDescent="0.45">
      <c r="A1" s="20"/>
      <c r="B1" s="71" t="s">
        <v>1</v>
      </c>
      <c r="C1" s="21"/>
      <c r="D1" s="22"/>
      <c r="E1" s="23"/>
      <c r="F1" s="24"/>
      <c r="G1" s="24"/>
      <c r="H1" s="76"/>
      <c r="I1" s="76"/>
    </row>
    <row r="2" spans="1:16" s="1" customFormat="1" ht="30" customHeight="1" x14ac:dyDescent="0.45">
      <c r="A2" s="25"/>
      <c r="B2" s="75" t="s">
        <v>0</v>
      </c>
      <c r="C2" s="75"/>
      <c r="D2" s="26"/>
      <c r="E2" s="27"/>
      <c r="F2" s="28"/>
      <c r="G2" s="28"/>
      <c r="H2" s="77"/>
      <c r="I2" s="77"/>
    </row>
    <row r="3" spans="1:16" ht="16.5" thickBot="1" x14ac:dyDescent="0.3">
      <c r="A3" s="84" t="s">
        <v>4</v>
      </c>
      <c r="B3" s="85"/>
      <c r="C3" s="85"/>
      <c r="D3" s="86"/>
      <c r="E3" s="29"/>
      <c r="F3" s="84" t="s">
        <v>5</v>
      </c>
      <c r="G3" s="85"/>
      <c r="H3" s="85"/>
      <c r="I3" s="86"/>
      <c r="J3" s="4"/>
      <c r="K3" s="4"/>
      <c r="L3" s="4"/>
      <c r="M3" s="5"/>
      <c r="N3" s="5"/>
      <c r="O3" s="5"/>
      <c r="P3" s="4"/>
    </row>
    <row r="4" spans="1:16" ht="16.5" thickBot="1" x14ac:dyDescent="0.3">
      <c r="A4" s="87" t="s">
        <v>6</v>
      </c>
      <c r="B4" s="88"/>
      <c r="C4" s="88"/>
      <c r="D4" s="43">
        <v>75000</v>
      </c>
      <c r="E4" s="90"/>
      <c r="F4" s="87" t="s">
        <v>7</v>
      </c>
      <c r="G4" s="88"/>
      <c r="H4" s="89"/>
      <c r="I4" s="48">
        <f>IF(AND(ISNUMBER(D4),ISNUMBER(D5),ISNUMBER(D6),ISNUMBER(D7)),I5*12,"")</f>
        <v>5261.28</v>
      </c>
      <c r="J4" s="4"/>
      <c r="K4" s="4"/>
      <c r="L4" s="4"/>
      <c r="M4" s="5"/>
      <c r="N4" s="5"/>
      <c r="O4" s="5"/>
      <c r="P4" s="4"/>
    </row>
    <row r="5" spans="1:16" ht="16.5" thickBot="1" x14ac:dyDescent="0.3">
      <c r="A5" s="78" t="s">
        <v>8</v>
      </c>
      <c r="B5" s="79"/>
      <c r="C5" s="79"/>
      <c r="D5" s="44">
        <v>0.05</v>
      </c>
      <c r="E5" s="90"/>
      <c r="F5" s="78" t="s">
        <v>9</v>
      </c>
      <c r="G5" s="79"/>
      <c r="H5" s="80"/>
      <c r="I5" s="49">
        <f>IF(AND(ISNUMBER(D4),ISNUMBER(D5),ISNUMBER(D6),ISNUMBER(D7)),ROUND(PMT(D5/12,P208,-D4),2),"")</f>
        <v>438.44</v>
      </c>
      <c r="J5" s="4"/>
      <c r="K5" s="4"/>
      <c r="L5" s="4"/>
      <c r="M5" s="5"/>
      <c r="N5" s="5"/>
      <c r="O5" s="5"/>
      <c r="P5" s="4"/>
    </row>
    <row r="6" spans="1:16" ht="16.5" thickBot="1" x14ac:dyDescent="0.3">
      <c r="A6" s="78" t="s">
        <v>10</v>
      </c>
      <c r="B6" s="79"/>
      <c r="C6" s="79"/>
      <c r="D6" s="45">
        <v>25</v>
      </c>
      <c r="E6" s="90"/>
      <c r="F6" s="78" t="s">
        <v>11</v>
      </c>
      <c r="G6" s="79"/>
      <c r="H6" s="80"/>
      <c r="I6" s="49">
        <f>IF(AND(ISNUMBER(D4),ISNUMBER(D5),ISNUMBER(D6),ISNUMBER(D7)),VLOOKUP("Dec",B12:I23,7,0),"")</f>
        <v>1557.2400000000002</v>
      </c>
      <c r="J6" s="4"/>
      <c r="K6" s="4"/>
      <c r="L6" s="4"/>
      <c r="M6" s="5"/>
      <c r="N6" s="5"/>
      <c r="O6" s="5"/>
      <c r="P6" s="4"/>
    </row>
    <row r="7" spans="1:16" ht="16.5" thickBot="1" x14ac:dyDescent="0.3">
      <c r="A7" s="78" t="s">
        <v>12</v>
      </c>
      <c r="B7" s="79"/>
      <c r="C7" s="79"/>
      <c r="D7" s="46">
        <v>2015</v>
      </c>
      <c r="E7" s="90"/>
      <c r="F7" s="78" t="s">
        <v>13</v>
      </c>
      <c r="G7" s="79"/>
      <c r="H7" s="80"/>
      <c r="I7" s="49">
        <f>IF(AND(ISNUMBER(D4),ISNUMBER(D5),ISNUMBER(D6),ISNUMBER(D7)),MAX(H23,G27:G56),"")</f>
        <v>56531.999999999985</v>
      </c>
      <c r="J7" s="4"/>
      <c r="K7" s="4"/>
      <c r="L7" s="4"/>
      <c r="M7" s="5"/>
      <c r="N7" s="5"/>
      <c r="O7" s="5"/>
      <c r="P7" s="4"/>
    </row>
    <row r="8" spans="1:16" ht="16.5" thickBot="1" x14ac:dyDescent="0.3">
      <c r="A8" s="81" t="s">
        <v>14</v>
      </c>
      <c r="B8" s="82"/>
      <c r="C8" s="82"/>
      <c r="D8" s="47" t="s">
        <v>15</v>
      </c>
      <c r="E8" s="90"/>
      <c r="F8" s="81" t="s">
        <v>16</v>
      </c>
      <c r="G8" s="82"/>
      <c r="H8" s="83"/>
      <c r="I8" s="50">
        <f>IF(AND(ISNUMBER(D4),ISNUMBER(D5),ISNUMBER(D6),ISNUMBER(D7)),I7+D4,"")</f>
        <v>131532</v>
      </c>
      <c r="J8" s="3"/>
      <c r="K8" s="4"/>
      <c r="L8" s="4"/>
      <c r="M8" s="5"/>
      <c r="N8" s="5"/>
      <c r="O8" s="5"/>
      <c r="P8" s="4"/>
    </row>
    <row r="9" spans="1:16" x14ac:dyDescent="0.25">
      <c r="A9" s="29"/>
      <c r="B9" s="29"/>
      <c r="C9" s="29"/>
      <c r="D9" s="29"/>
      <c r="E9" s="29"/>
      <c r="F9" s="29"/>
      <c r="G9" s="29"/>
      <c r="H9" s="29"/>
      <c r="I9" s="29"/>
      <c r="J9" s="3"/>
      <c r="K9" s="4"/>
      <c r="L9" s="4"/>
      <c r="M9" s="5"/>
      <c r="N9" s="5"/>
      <c r="O9" s="5"/>
      <c r="P9" s="4"/>
    </row>
    <row r="10" spans="1:16" x14ac:dyDescent="0.25">
      <c r="A10" s="72" t="s">
        <v>17</v>
      </c>
      <c r="B10" s="73"/>
      <c r="C10" s="73"/>
      <c r="D10" s="73"/>
      <c r="E10" s="73"/>
      <c r="F10" s="73"/>
      <c r="G10" s="73"/>
      <c r="H10" s="73"/>
      <c r="I10" s="74"/>
      <c r="J10" s="3"/>
      <c r="K10" s="4"/>
      <c r="L10" s="4"/>
      <c r="M10" s="5"/>
      <c r="N10" s="5"/>
      <c r="O10" s="5"/>
      <c r="P10" s="4"/>
    </row>
    <row r="11" spans="1:16" ht="32.25" thickBot="1" x14ac:dyDescent="0.3">
      <c r="A11" s="31" t="s">
        <v>18</v>
      </c>
      <c r="B11" s="51" t="s">
        <v>19</v>
      </c>
      <c r="C11" s="51" t="s">
        <v>20</v>
      </c>
      <c r="D11" s="51" t="s">
        <v>21</v>
      </c>
      <c r="E11" s="51" t="s">
        <v>22</v>
      </c>
      <c r="F11" s="51" t="s">
        <v>23</v>
      </c>
      <c r="G11" s="51" t="s">
        <v>24</v>
      </c>
      <c r="H11" s="51" t="s">
        <v>25</v>
      </c>
      <c r="I11" s="32" t="s">
        <v>26</v>
      </c>
      <c r="J11" s="6"/>
      <c r="K11" s="7"/>
      <c r="L11" s="7"/>
      <c r="M11" s="8"/>
      <c r="N11" s="8"/>
      <c r="O11" s="8"/>
      <c r="P11" s="7"/>
    </row>
    <row r="12" spans="1:16" x14ac:dyDescent="0.25">
      <c r="A12" s="52" t="str">
        <f>IF(SUM(N192)=1,D7,"")</f>
        <v/>
      </c>
      <c r="B12" s="53" t="str">
        <f>VLOOKUP(N192,L192:M203,2)</f>
        <v>Aug</v>
      </c>
      <c r="C12" s="54">
        <f>IF(ISTEXT(I4),"",D4)</f>
        <v>75000</v>
      </c>
      <c r="D12" s="54">
        <f t="shared" ref="D12:D23" si="0">IF(ISTEXT(I$5),"",I$5)</f>
        <v>438.44</v>
      </c>
      <c r="E12" s="54">
        <f t="shared" ref="E12:E23" si="1">IF(ISTEXT(I$4),"",D12-F12)</f>
        <v>125.94</v>
      </c>
      <c r="F12" s="54">
        <f t="shared" ref="F12:F23" si="2">IF(ISTEXT(I$4),"",ROUND(C12*(D$5/12),2))</f>
        <v>312.5</v>
      </c>
      <c r="G12" s="54">
        <f>IF(ISTEXT($I$4),"",SUM(E$12:E12))</f>
        <v>125.94</v>
      </c>
      <c r="H12" s="54">
        <f>IF(ISTEXT($I$4),"",SUM(F$12:F12))</f>
        <v>312.5</v>
      </c>
      <c r="I12" s="48">
        <f t="shared" ref="I12:I23" si="3">IF(ISTEXT(I$4),"",C12-E12)</f>
        <v>74874.06</v>
      </c>
      <c r="J12" s="3"/>
      <c r="K12" s="4"/>
      <c r="L12" s="4"/>
      <c r="M12" s="5"/>
      <c r="N12" s="5"/>
      <c r="O12" s="5"/>
      <c r="P12" s="4"/>
    </row>
    <row r="13" spans="1:16" x14ac:dyDescent="0.25">
      <c r="A13" s="55" t="str">
        <f>IF(N193=1,D7+1,"")</f>
        <v/>
      </c>
      <c r="B13" s="34" t="str">
        <f>VLOOKUP(N193,L192:M203,2)</f>
        <v>Sep</v>
      </c>
      <c r="C13" s="30">
        <f t="shared" ref="C13:C23" si="4">IF(ISTEXT(I$4),"",I12)</f>
        <v>74874.06</v>
      </c>
      <c r="D13" s="30">
        <f t="shared" si="0"/>
        <v>438.44</v>
      </c>
      <c r="E13" s="30">
        <f t="shared" si="1"/>
        <v>126.45999999999998</v>
      </c>
      <c r="F13" s="30">
        <f t="shared" si="2"/>
        <v>311.98</v>
      </c>
      <c r="G13" s="30">
        <f>IF(ISTEXT($I$4),"",SUM(E$12:E13))</f>
        <v>252.39999999999998</v>
      </c>
      <c r="H13" s="30">
        <f>IF(ISTEXT($I$4),"",SUM(F$12:F13))</f>
        <v>624.48</v>
      </c>
      <c r="I13" s="49">
        <f t="shared" si="3"/>
        <v>74747.599999999991</v>
      </c>
      <c r="J13" s="3"/>
      <c r="K13" s="4"/>
      <c r="L13" s="4"/>
      <c r="M13" s="5"/>
      <c r="N13" s="5"/>
      <c r="O13" s="5"/>
      <c r="P13" s="4"/>
    </row>
    <row r="14" spans="1:16" x14ac:dyDescent="0.25">
      <c r="A14" s="55" t="str">
        <f>IF(N194=1,D7+1,"")</f>
        <v/>
      </c>
      <c r="B14" s="34" t="str">
        <f>VLOOKUP(N194,L192:M203,2)</f>
        <v>Oct</v>
      </c>
      <c r="C14" s="30">
        <f t="shared" si="4"/>
        <v>74747.599999999991</v>
      </c>
      <c r="D14" s="30">
        <f t="shared" si="0"/>
        <v>438.44</v>
      </c>
      <c r="E14" s="30">
        <f t="shared" si="1"/>
        <v>126.99000000000001</v>
      </c>
      <c r="F14" s="30">
        <f t="shared" si="2"/>
        <v>311.45</v>
      </c>
      <c r="G14" s="30">
        <f>IF(ISTEXT($I$4),"",SUM(E$12:E14))</f>
        <v>379.39</v>
      </c>
      <c r="H14" s="30">
        <f>IF(ISTEXT($I$4),"",SUM(F$12:F14))</f>
        <v>935.93000000000006</v>
      </c>
      <c r="I14" s="49">
        <f t="shared" si="3"/>
        <v>74620.609999999986</v>
      </c>
      <c r="J14" s="3"/>
      <c r="K14" s="4"/>
      <c r="L14" s="4"/>
      <c r="M14" s="5"/>
      <c r="N14" s="5"/>
      <c r="O14" s="5"/>
      <c r="P14" s="4"/>
    </row>
    <row r="15" spans="1:16" x14ac:dyDescent="0.25">
      <c r="A15" s="55" t="str">
        <f>IF(N195=1,D7+1,"")</f>
        <v/>
      </c>
      <c r="B15" s="34" t="str">
        <f>VLOOKUP(N195,L192:M203,2)</f>
        <v>Nov</v>
      </c>
      <c r="C15" s="30">
        <f t="shared" si="4"/>
        <v>74620.609999999986</v>
      </c>
      <c r="D15" s="30">
        <f t="shared" si="0"/>
        <v>438.44</v>
      </c>
      <c r="E15" s="30">
        <f t="shared" si="1"/>
        <v>127.51999999999998</v>
      </c>
      <c r="F15" s="30">
        <f t="shared" si="2"/>
        <v>310.92</v>
      </c>
      <c r="G15" s="30">
        <f>IF(ISTEXT($I$4),"",SUM(E$12:E15))</f>
        <v>506.90999999999997</v>
      </c>
      <c r="H15" s="30">
        <f>IF(ISTEXT($I$4),"",SUM(F$12:F15))</f>
        <v>1246.8500000000001</v>
      </c>
      <c r="I15" s="49">
        <f t="shared" si="3"/>
        <v>74493.089999999982</v>
      </c>
      <c r="J15" s="3"/>
      <c r="K15" s="4"/>
      <c r="L15" s="4"/>
      <c r="M15" s="5"/>
      <c r="N15" s="5"/>
      <c r="O15" s="5"/>
      <c r="P15" s="4"/>
    </row>
    <row r="16" spans="1:16" x14ac:dyDescent="0.25">
      <c r="A16" s="55" t="str">
        <f>IF(N196=1,D7+1,"")</f>
        <v/>
      </c>
      <c r="B16" s="34" t="str">
        <f>VLOOKUP(N196,L192:M203,2)</f>
        <v>Dec</v>
      </c>
      <c r="C16" s="30">
        <f t="shared" si="4"/>
        <v>74493.089999999982</v>
      </c>
      <c r="D16" s="30">
        <f t="shared" si="0"/>
        <v>438.44</v>
      </c>
      <c r="E16" s="30">
        <f t="shared" si="1"/>
        <v>128.05000000000001</v>
      </c>
      <c r="F16" s="30">
        <f t="shared" si="2"/>
        <v>310.39</v>
      </c>
      <c r="G16" s="30">
        <f>IF(ISTEXT($I$4),"",SUM(E$12:E16))</f>
        <v>634.96</v>
      </c>
      <c r="H16" s="30">
        <f>IF(ISTEXT($I$4),"",SUM(F$12:F16))</f>
        <v>1557.2400000000002</v>
      </c>
      <c r="I16" s="49">
        <f t="shared" si="3"/>
        <v>74365.039999999979</v>
      </c>
      <c r="J16" s="3"/>
      <c r="K16" s="4"/>
      <c r="L16" s="4"/>
      <c r="M16" s="5"/>
      <c r="N16" s="5"/>
      <c r="O16" s="5"/>
      <c r="P16" s="4"/>
    </row>
    <row r="17" spans="1:16" x14ac:dyDescent="0.25">
      <c r="A17" s="55">
        <f>IF(N197=1,D7+1,"")</f>
        <v>2016</v>
      </c>
      <c r="B17" s="34" t="str">
        <f>VLOOKUP(N197,L192:M203,2)</f>
        <v>Jan</v>
      </c>
      <c r="C17" s="30">
        <f t="shared" si="4"/>
        <v>74365.039999999979</v>
      </c>
      <c r="D17" s="30">
        <f t="shared" si="0"/>
        <v>438.44</v>
      </c>
      <c r="E17" s="30">
        <f t="shared" si="1"/>
        <v>128.58999999999997</v>
      </c>
      <c r="F17" s="30">
        <f t="shared" si="2"/>
        <v>309.85000000000002</v>
      </c>
      <c r="G17" s="30">
        <f>IF(ISTEXT($I$4),"",SUM(E$12:E17))</f>
        <v>763.55</v>
      </c>
      <c r="H17" s="30">
        <f>IF(ISTEXT($I$4),"",SUM(F$12:F17))</f>
        <v>1867.0900000000001</v>
      </c>
      <c r="I17" s="49">
        <f t="shared" si="3"/>
        <v>74236.449999999983</v>
      </c>
      <c r="J17" s="3"/>
      <c r="K17" s="4"/>
      <c r="L17" s="4"/>
      <c r="M17" s="5"/>
      <c r="N17" s="5"/>
      <c r="O17" s="5"/>
      <c r="P17" s="4"/>
    </row>
    <row r="18" spans="1:16" x14ac:dyDescent="0.25">
      <c r="A18" s="55" t="str">
        <f>IF(N198=1,D7+1,"")</f>
        <v/>
      </c>
      <c r="B18" s="34" t="str">
        <f>VLOOKUP(N198,L192:M203,2)</f>
        <v>Feb</v>
      </c>
      <c r="C18" s="30">
        <f t="shared" si="4"/>
        <v>74236.449999999983</v>
      </c>
      <c r="D18" s="30">
        <f t="shared" si="0"/>
        <v>438.44</v>
      </c>
      <c r="E18" s="30">
        <f t="shared" si="1"/>
        <v>129.12</v>
      </c>
      <c r="F18" s="30">
        <f t="shared" si="2"/>
        <v>309.32</v>
      </c>
      <c r="G18" s="30">
        <f>IF(ISTEXT($I$4),"",SUM(E$12:E18))</f>
        <v>892.67</v>
      </c>
      <c r="H18" s="30">
        <f>IF(ISTEXT($I$4),"",SUM(F$12:F18))</f>
        <v>2176.4100000000003</v>
      </c>
      <c r="I18" s="49">
        <f t="shared" si="3"/>
        <v>74107.329999999987</v>
      </c>
      <c r="J18" s="3"/>
      <c r="K18" s="4"/>
      <c r="L18" s="4"/>
      <c r="M18" s="5"/>
      <c r="N18" s="5"/>
      <c r="O18" s="5"/>
      <c r="P18" s="4"/>
    </row>
    <row r="19" spans="1:16" x14ac:dyDescent="0.25">
      <c r="A19" s="55" t="str">
        <f>IF(N199=1,D7+1,"")</f>
        <v/>
      </c>
      <c r="B19" s="34" t="str">
        <f>VLOOKUP(N199,L192:M203,2)</f>
        <v>Mar</v>
      </c>
      <c r="C19" s="30">
        <f t="shared" si="4"/>
        <v>74107.329999999987</v>
      </c>
      <c r="D19" s="30">
        <f t="shared" si="0"/>
        <v>438.44</v>
      </c>
      <c r="E19" s="30">
        <f t="shared" si="1"/>
        <v>129.66000000000003</v>
      </c>
      <c r="F19" s="30">
        <f t="shared" si="2"/>
        <v>308.77999999999997</v>
      </c>
      <c r="G19" s="30">
        <f>IF(ISTEXT($I$4),"",SUM(E$12:E19))</f>
        <v>1022.3299999999999</v>
      </c>
      <c r="H19" s="30">
        <f>IF(ISTEXT($I$4),"",SUM(F$12:F19))</f>
        <v>2485.1900000000005</v>
      </c>
      <c r="I19" s="49">
        <f t="shared" si="3"/>
        <v>73977.669999999984</v>
      </c>
      <c r="J19" s="3"/>
      <c r="K19" s="4"/>
      <c r="L19" s="4"/>
      <c r="M19" s="5"/>
      <c r="N19" s="5"/>
      <c r="O19" s="5"/>
      <c r="P19" s="4"/>
    </row>
    <row r="20" spans="1:16" x14ac:dyDescent="0.25">
      <c r="A20" s="55" t="str">
        <f>IF(N200=1,D7+1,"")</f>
        <v/>
      </c>
      <c r="B20" s="34" t="str">
        <f>VLOOKUP(N200,L192:M203,2)</f>
        <v>Apr</v>
      </c>
      <c r="C20" s="30">
        <f t="shared" si="4"/>
        <v>73977.669999999984</v>
      </c>
      <c r="D20" s="30">
        <f t="shared" si="0"/>
        <v>438.44</v>
      </c>
      <c r="E20" s="30">
        <f t="shared" si="1"/>
        <v>130.19999999999999</v>
      </c>
      <c r="F20" s="30">
        <f t="shared" si="2"/>
        <v>308.24</v>
      </c>
      <c r="G20" s="30">
        <f>IF(ISTEXT($I$4),"",SUM(E$12:E20))</f>
        <v>1152.53</v>
      </c>
      <c r="H20" s="30">
        <f>IF(ISTEXT($I$4),"",SUM(F$12:F20))</f>
        <v>2793.4300000000003</v>
      </c>
      <c r="I20" s="49">
        <f t="shared" si="3"/>
        <v>73847.469999999987</v>
      </c>
      <c r="J20" s="3"/>
      <c r="K20" s="4"/>
      <c r="L20" s="4"/>
      <c r="M20" s="5"/>
      <c r="N20" s="5"/>
      <c r="O20" s="5"/>
      <c r="P20" s="4"/>
    </row>
    <row r="21" spans="1:16" x14ac:dyDescent="0.25">
      <c r="A21" s="55" t="str">
        <f>IF(N201=1,D7+1,"")</f>
        <v/>
      </c>
      <c r="B21" s="33" t="str">
        <f>VLOOKUP(N201,L192:M203,2)</f>
        <v>May</v>
      </c>
      <c r="C21" s="30">
        <f t="shared" si="4"/>
        <v>73847.469999999987</v>
      </c>
      <c r="D21" s="30">
        <f t="shared" si="0"/>
        <v>438.44</v>
      </c>
      <c r="E21" s="30">
        <f t="shared" si="1"/>
        <v>130.74</v>
      </c>
      <c r="F21" s="30">
        <f t="shared" si="2"/>
        <v>307.7</v>
      </c>
      <c r="G21" s="30">
        <f>IF(ISTEXT($I$4),"",SUM(E$12:E21))</f>
        <v>1283.27</v>
      </c>
      <c r="H21" s="30">
        <f>IF(ISTEXT($I$4),"",SUM(F$12:F21))</f>
        <v>3101.13</v>
      </c>
      <c r="I21" s="49">
        <f t="shared" si="3"/>
        <v>73716.729999999981</v>
      </c>
      <c r="J21" s="3"/>
      <c r="K21" s="4"/>
      <c r="L21" s="4"/>
      <c r="M21" s="5"/>
      <c r="N21" s="5"/>
      <c r="O21" s="5"/>
      <c r="P21" s="4"/>
    </row>
    <row r="22" spans="1:16" x14ac:dyDescent="0.25">
      <c r="A22" s="55" t="str">
        <f>IF(N202=1,D7+1,"")</f>
        <v/>
      </c>
      <c r="B22" s="34" t="str">
        <f>VLOOKUP(N202,L192:M203,2)</f>
        <v>Jun</v>
      </c>
      <c r="C22" s="30">
        <f t="shared" si="4"/>
        <v>73716.729999999981</v>
      </c>
      <c r="D22" s="30">
        <f t="shared" si="0"/>
        <v>438.44</v>
      </c>
      <c r="E22" s="30">
        <f t="shared" si="1"/>
        <v>131.29000000000002</v>
      </c>
      <c r="F22" s="30">
        <f t="shared" si="2"/>
        <v>307.14999999999998</v>
      </c>
      <c r="G22" s="30">
        <f>IF(ISTEXT($I$4),"",SUM(E$12:E22))</f>
        <v>1414.56</v>
      </c>
      <c r="H22" s="30">
        <f>IF(ISTEXT($I$4),"",SUM(F$12:F22))</f>
        <v>3408.28</v>
      </c>
      <c r="I22" s="49">
        <f t="shared" si="3"/>
        <v>73585.439999999988</v>
      </c>
      <c r="J22" s="3"/>
      <c r="K22" s="4"/>
      <c r="L22" s="4"/>
      <c r="M22" s="5"/>
      <c r="N22" s="5"/>
      <c r="O22" s="5"/>
      <c r="P22" s="4"/>
    </row>
    <row r="23" spans="1:16" ht="16.5" thickBot="1" x14ac:dyDescent="0.3">
      <c r="A23" s="56" t="str">
        <f>IF(N203=1,D7+1,"")</f>
        <v/>
      </c>
      <c r="B23" s="57" t="str">
        <f>VLOOKUP(N203,L192:M203,2)</f>
        <v>Jul</v>
      </c>
      <c r="C23" s="58">
        <f t="shared" si="4"/>
        <v>73585.439999999988</v>
      </c>
      <c r="D23" s="58">
        <f t="shared" si="0"/>
        <v>438.44</v>
      </c>
      <c r="E23" s="58">
        <f t="shared" si="1"/>
        <v>131.82999999999998</v>
      </c>
      <c r="F23" s="58">
        <f t="shared" si="2"/>
        <v>306.61</v>
      </c>
      <c r="G23" s="58">
        <f>IF(ISTEXT($I$4),"",SUM(E$12:E23))</f>
        <v>1546.3899999999999</v>
      </c>
      <c r="H23" s="58">
        <f>IF(ISTEXT($I$4),"",SUM(F$12:F23))</f>
        <v>3714.8900000000003</v>
      </c>
      <c r="I23" s="50">
        <f t="shared" si="3"/>
        <v>73453.609999999986</v>
      </c>
      <c r="J23" s="3"/>
      <c r="K23" s="4"/>
      <c r="L23" s="4"/>
      <c r="M23" s="5"/>
      <c r="N23" s="5"/>
      <c r="O23" s="5"/>
      <c r="P23" s="4"/>
    </row>
    <row r="24" spans="1:16" x14ac:dyDescent="0.25">
      <c r="A24" s="29"/>
      <c r="B24" s="29"/>
      <c r="C24" s="35"/>
      <c r="D24" s="29"/>
      <c r="E24" s="29"/>
      <c r="F24" s="29"/>
      <c r="G24" s="29"/>
      <c r="H24" s="29"/>
      <c r="I24" s="29"/>
      <c r="J24" s="3"/>
      <c r="K24" s="4"/>
      <c r="L24" s="4"/>
      <c r="M24" s="5"/>
      <c r="N24" s="5"/>
      <c r="O24" s="5"/>
      <c r="P24" s="4"/>
    </row>
    <row r="25" spans="1:16" x14ac:dyDescent="0.25">
      <c r="A25" s="72" t="s">
        <v>27</v>
      </c>
      <c r="B25" s="73"/>
      <c r="C25" s="73"/>
      <c r="D25" s="73"/>
      <c r="E25" s="73"/>
      <c r="F25" s="73"/>
      <c r="G25" s="73"/>
      <c r="H25" s="74"/>
      <c r="I25" s="29"/>
      <c r="J25" s="3"/>
      <c r="K25" s="4"/>
      <c r="L25" s="4"/>
      <c r="M25" s="5"/>
      <c r="N25" s="5"/>
      <c r="O25" s="5"/>
      <c r="P25" s="4"/>
    </row>
    <row r="26" spans="1:16" ht="32.25" thickBot="1" x14ac:dyDescent="0.3">
      <c r="A26" s="31" t="s">
        <v>18</v>
      </c>
      <c r="B26" s="51" t="s">
        <v>20</v>
      </c>
      <c r="C26" s="51" t="s">
        <v>28</v>
      </c>
      <c r="D26" s="51" t="s">
        <v>3</v>
      </c>
      <c r="E26" s="51" t="s">
        <v>2</v>
      </c>
      <c r="F26" s="59" t="s">
        <v>24</v>
      </c>
      <c r="G26" s="51" t="s">
        <v>25</v>
      </c>
      <c r="H26" s="36" t="s">
        <v>26</v>
      </c>
      <c r="I26" s="37"/>
      <c r="J26" s="6"/>
      <c r="K26" s="7"/>
      <c r="L26" s="7"/>
      <c r="M26" s="8"/>
      <c r="N26" s="8"/>
      <c r="O26" s="8"/>
      <c r="P26" s="7"/>
    </row>
    <row r="27" spans="1:16" x14ac:dyDescent="0.25">
      <c r="A27" s="52">
        <f>IF(NOT(ISNUMBER(D7)),"",IF(B12="Jan",1+D7,MAX(A12:A23)))</f>
        <v>2016</v>
      </c>
      <c r="B27" s="60">
        <f>IF(ISTEXT(A27),"",INDEX(I12:I23,13-N192,1))</f>
        <v>74365.039999999979</v>
      </c>
      <c r="C27" s="60">
        <f>IF(ISTEXT(A27),"",I$5*12)</f>
        <v>5261.28</v>
      </c>
      <c r="D27" s="60">
        <f t="shared" ref="D27:D56" si="5">IF(ISTEXT(A27),"",B27-H27)</f>
        <v>1579.3593992977112</v>
      </c>
      <c r="E27" s="60">
        <f t="shared" ref="E27:E56" si="6">IF(ISTEXT(A27),"",C27-D27)</f>
        <v>3681.9206007022885</v>
      </c>
      <c r="F27" s="60">
        <f>IF(ISTEXT(A27),"",D4-H27)</f>
        <v>2214.3193992977322</v>
      </c>
      <c r="G27" s="60">
        <f>IF(ISTEXT(A27),"",IF(P212&lt;12,(24-P212)*I5-F27,24*I5-F27))</f>
        <v>5239.1606007022674</v>
      </c>
      <c r="H27" s="61">
        <f t="shared" ref="H27:H56" si="7">IF(ISTEXT(A27),"",IF(A27=P$211,0,IF(ISTEXT(A27),"",PV(D$5/12,M205,-I$5))))</f>
        <v>72785.680600702268</v>
      </c>
      <c r="I27" s="39"/>
      <c r="J27" s="3"/>
      <c r="K27" s="4"/>
      <c r="L27" s="4"/>
      <c r="M27" s="5"/>
      <c r="N27" s="5"/>
      <c r="O27" s="5"/>
      <c r="P27" s="4"/>
    </row>
    <row r="28" spans="1:16" x14ac:dyDescent="0.25">
      <c r="A28" s="55">
        <f>IF(ISTEXT(A27),"",IF(MAX(A$27:A27)=P$211,"",A27+1))</f>
        <v>2017</v>
      </c>
      <c r="B28" s="38">
        <f t="shared" ref="B28:B56" si="8">IF(ISTEXT(A28),"",H27)</f>
        <v>72785.680600702268</v>
      </c>
      <c r="C28" s="38">
        <f t="shared" ref="C28:C56" si="9">IF(ISTEXT(A28),"",I$5*MIN(12,M205))</f>
        <v>5261.28</v>
      </c>
      <c r="D28" s="38">
        <f t="shared" si="5"/>
        <v>1659.6878435985418</v>
      </c>
      <c r="E28" s="38">
        <f t="shared" si="6"/>
        <v>3601.5921564014579</v>
      </c>
      <c r="F28" s="38">
        <f t="shared" ref="F28:G43" si="10">IF(ISTEXT(A28),"",F27+D28)</f>
        <v>3874.007242896274</v>
      </c>
      <c r="G28" s="38">
        <f t="shared" si="10"/>
        <v>8840.7527571037244</v>
      </c>
      <c r="H28" s="62">
        <f t="shared" si="7"/>
        <v>71125.992757103726</v>
      </c>
      <c r="I28" s="39"/>
      <c r="J28" s="3"/>
      <c r="K28" s="4"/>
      <c r="L28" s="4"/>
      <c r="M28" s="5"/>
      <c r="N28" s="5"/>
      <c r="O28" s="5"/>
      <c r="P28" s="4"/>
    </row>
    <row r="29" spans="1:16" x14ac:dyDescent="0.25">
      <c r="A29" s="55">
        <f>IF(ISTEXT(A28),"",IF(MAX(A$27:A28)=P$211,"",A28+1))</f>
        <v>2018</v>
      </c>
      <c r="B29" s="38">
        <f t="shared" si="8"/>
        <v>71125.992757103726</v>
      </c>
      <c r="C29" s="38">
        <f t="shared" si="9"/>
        <v>5261.28</v>
      </c>
      <c r="D29" s="38">
        <f t="shared" si="5"/>
        <v>1744.6006235682726</v>
      </c>
      <c r="E29" s="38">
        <f t="shared" si="6"/>
        <v>3516.6793764317272</v>
      </c>
      <c r="F29" s="38">
        <f t="shared" si="10"/>
        <v>5618.6078664645465</v>
      </c>
      <c r="G29" s="38">
        <f t="shared" si="10"/>
        <v>12357.432133535451</v>
      </c>
      <c r="H29" s="62">
        <f t="shared" si="7"/>
        <v>69381.392133535453</v>
      </c>
      <c r="I29" s="39"/>
      <c r="J29" s="3"/>
      <c r="K29" s="4"/>
      <c r="L29" s="4"/>
      <c r="M29" s="5"/>
      <c r="N29" s="5"/>
      <c r="O29" s="5"/>
      <c r="P29" s="4"/>
    </row>
    <row r="30" spans="1:16" x14ac:dyDescent="0.25">
      <c r="A30" s="55">
        <f>IF(ISTEXT(A29),"",IF(MAX(A$27:A29)=P$211,"",A29+1))</f>
        <v>2019</v>
      </c>
      <c r="B30" s="38">
        <f t="shared" si="8"/>
        <v>69381.392133535453</v>
      </c>
      <c r="C30" s="38">
        <f t="shared" si="9"/>
        <v>5261.28</v>
      </c>
      <c r="D30" s="38">
        <f t="shared" si="5"/>
        <v>1833.8577025156701</v>
      </c>
      <c r="E30" s="38">
        <f t="shared" si="6"/>
        <v>3427.4222974843296</v>
      </c>
      <c r="F30" s="38">
        <f t="shared" si="10"/>
        <v>7452.4655689802166</v>
      </c>
      <c r="G30" s="38">
        <f t="shared" si="10"/>
        <v>15784.854431019779</v>
      </c>
      <c r="H30" s="62">
        <f t="shared" si="7"/>
        <v>67547.534431019783</v>
      </c>
      <c r="I30" s="39"/>
      <c r="J30" s="3"/>
      <c r="K30" s="4"/>
      <c r="L30" s="4"/>
      <c r="M30" s="5"/>
      <c r="N30" s="5"/>
      <c r="O30" s="5"/>
      <c r="P30" s="4"/>
    </row>
    <row r="31" spans="1:16" x14ac:dyDescent="0.25">
      <c r="A31" s="55">
        <f>IF(ISTEXT(A30),"",IF(MAX(A$27:A30)=P$211,"",A30+1))</f>
        <v>2020</v>
      </c>
      <c r="B31" s="38">
        <f t="shared" si="8"/>
        <v>67547.534431019783</v>
      </c>
      <c r="C31" s="38">
        <f t="shared" si="9"/>
        <v>5261.28</v>
      </c>
      <c r="D31" s="38">
        <f t="shared" si="5"/>
        <v>1927.6813430214243</v>
      </c>
      <c r="E31" s="38">
        <f t="shared" si="6"/>
        <v>3333.5986569785755</v>
      </c>
      <c r="F31" s="38">
        <f t="shared" si="10"/>
        <v>9380.1469120016409</v>
      </c>
      <c r="G31" s="38">
        <f t="shared" si="10"/>
        <v>19118.453087998354</v>
      </c>
      <c r="H31" s="62">
        <f t="shared" si="7"/>
        <v>65619.853087998359</v>
      </c>
      <c r="I31" s="39"/>
      <c r="J31" s="3"/>
      <c r="K31" s="4"/>
      <c r="L31" s="4"/>
      <c r="M31" s="5"/>
      <c r="N31" s="5"/>
      <c r="O31" s="5"/>
      <c r="P31" s="4"/>
    </row>
    <row r="32" spans="1:16" x14ac:dyDescent="0.25">
      <c r="A32" s="55">
        <f>IF(ISTEXT(A31),"",IF(MAX(A$27:A31)=P$211,"",A31+1))</f>
        <v>2021</v>
      </c>
      <c r="B32" s="38">
        <f t="shared" si="8"/>
        <v>65619.853087998359</v>
      </c>
      <c r="C32" s="38">
        <f t="shared" si="9"/>
        <v>5261.28</v>
      </c>
      <c r="D32" s="38">
        <f t="shared" si="5"/>
        <v>2026.3051790415921</v>
      </c>
      <c r="E32" s="38">
        <f t="shared" si="6"/>
        <v>3234.9748209584077</v>
      </c>
      <c r="F32" s="38">
        <f t="shared" si="10"/>
        <v>11406.452091043233</v>
      </c>
      <c r="G32" s="38">
        <f t="shared" si="10"/>
        <v>22353.427908956761</v>
      </c>
      <c r="H32" s="62">
        <f t="shared" si="7"/>
        <v>63593.547908956767</v>
      </c>
      <c r="I32" s="39"/>
      <c r="J32" s="3"/>
      <c r="K32" s="4"/>
      <c r="L32" s="4"/>
      <c r="M32" s="5"/>
      <c r="N32" s="5"/>
      <c r="O32" s="5"/>
      <c r="P32" s="4"/>
    </row>
    <row r="33" spans="1:16" x14ac:dyDescent="0.25">
      <c r="A33" s="55">
        <f>IF(ISTEXT(A32),"",IF(MAX(A$27:A32)=P$211,"",A32+1))</f>
        <v>2022</v>
      </c>
      <c r="B33" s="38">
        <f t="shared" si="8"/>
        <v>63593.547908956767</v>
      </c>
      <c r="C33" s="38">
        <f t="shared" si="9"/>
        <v>5261.28</v>
      </c>
      <c r="D33" s="38">
        <f t="shared" si="5"/>
        <v>2129.9747976889776</v>
      </c>
      <c r="E33" s="38">
        <f t="shared" si="6"/>
        <v>3131.3052023110222</v>
      </c>
      <c r="F33" s="38">
        <f t="shared" si="10"/>
        <v>13536.426888732211</v>
      </c>
      <c r="G33" s="38">
        <f t="shared" si="10"/>
        <v>25484.733111267782</v>
      </c>
      <c r="H33" s="62">
        <f t="shared" si="7"/>
        <v>61463.573111267789</v>
      </c>
      <c r="I33" s="39"/>
      <c r="J33" s="3"/>
      <c r="K33" s="4"/>
      <c r="L33" s="4"/>
      <c r="M33" s="5"/>
      <c r="N33" s="5"/>
      <c r="O33" s="5"/>
      <c r="P33" s="4"/>
    </row>
    <row r="34" spans="1:16" x14ac:dyDescent="0.25">
      <c r="A34" s="55">
        <f>IF(ISTEXT(A33),"",IF(MAX(A$27:A33)=P$211,"",A33+1))</f>
        <v>2023</v>
      </c>
      <c r="B34" s="38">
        <f t="shared" si="8"/>
        <v>61463.573111267789</v>
      </c>
      <c r="C34" s="38">
        <f t="shared" si="9"/>
        <v>5261.28</v>
      </c>
      <c r="D34" s="38">
        <f t="shared" si="5"/>
        <v>2238.9483507789846</v>
      </c>
      <c r="E34" s="38">
        <f t="shared" si="6"/>
        <v>3022.3316492210151</v>
      </c>
      <c r="F34" s="38">
        <f t="shared" si="10"/>
        <v>15775.375239511195</v>
      </c>
      <c r="G34" s="38">
        <f t="shared" si="10"/>
        <v>28507.064760488796</v>
      </c>
      <c r="H34" s="62">
        <f t="shared" si="7"/>
        <v>59224.624760488805</v>
      </c>
      <c r="I34" s="39"/>
      <c r="J34" s="3"/>
      <c r="K34" s="4"/>
      <c r="L34" s="4"/>
      <c r="M34" s="5"/>
      <c r="N34" s="5"/>
      <c r="O34" s="5"/>
      <c r="P34" s="4"/>
    </row>
    <row r="35" spans="1:16" x14ac:dyDescent="0.25">
      <c r="A35" s="55">
        <f>IF(ISTEXT(A34),"",IF(MAX(A$27:A34)=P$211,"",A34+1))</f>
        <v>2024</v>
      </c>
      <c r="B35" s="38">
        <f t="shared" si="8"/>
        <v>59224.624760488805</v>
      </c>
      <c r="C35" s="38">
        <f t="shared" si="9"/>
        <v>5261.28</v>
      </c>
      <c r="D35" s="38">
        <f t="shared" si="5"/>
        <v>2353.4971976640372</v>
      </c>
      <c r="E35" s="38">
        <f t="shared" si="6"/>
        <v>2907.7828023359625</v>
      </c>
      <c r="F35" s="38">
        <f t="shared" si="10"/>
        <v>18128.872437175232</v>
      </c>
      <c r="G35" s="38">
        <f t="shared" si="10"/>
        <v>31414.847562824758</v>
      </c>
      <c r="H35" s="62">
        <f t="shared" si="7"/>
        <v>56871.127562824768</v>
      </c>
      <c r="I35" s="39"/>
      <c r="J35" s="3"/>
      <c r="K35" s="4"/>
      <c r="L35" s="4"/>
      <c r="M35" s="5"/>
      <c r="N35" s="5"/>
      <c r="O35" s="5"/>
      <c r="P35" s="4"/>
    </row>
    <row r="36" spans="1:16" x14ac:dyDescent="0.25">
      <c r="A36" s="55">
        <f>IF(ISTEXT(A35),"",IF(MAX(A$27:A35)=P$211,"",A35+1))</f>
        <v>2025</v>
      </c>
      <c r="B36" s="38">
        <f t="shared" si="8"/>
        <v>56871.127562824768</v>
      </c>
      <c r="C36" s="38">
        <f t="shared" si="9"/>
        <v>5261.28</v>
      </c>
      <c r="D36" s="38">
        <f t="shared" si="5"/>
        <v>2473.9065809558306</v>
      </c>
      <c r="E36" s="38">
        <f t="shared" si="6"/>
        <v>2787.3734190441692</v>
      </c>
      <c r="F36" s="38">
        <f t="shared" si="10"/>
        <v>20602.779018131063</v>
      </c>
      <c r="G36" s="38">
        <f t="shared" si="10"/>
        <v>34202.22098186893</v>
      </c>
      <c r="H36" s="62">
        <f t="shared" si="7"/>
        <v>54397.220981868937</v>
      </c>
      <c r="I36" s="39"/>
      <c r="J36" s="3"/>
      <c r="K36" s="4"/>
      <c r="L36" s="4"/>
      <c r="M36" s="5"/>
      <c r="N36" s="5"/>
      <c r="O36" s="5"/>
      <c r="P36" s="4"/>
    </row>
    <row r="37" spans="1:16" x14ac:dyDescent="0.25">
      <c r="A37" s="55">
        <f>IF(ISTEXT(A36),"",IF(MAX(A$27:A36)=P$211,"",A36+1))</f>
        <v>2026</v>
      </c>
      <c r="B37" s="38">
        <f t="shared" si="8"/>
        <v>54397.220981868937</v>
      </c>
      <c r="C37" s="38">
        <f t="shared" si="9"/>
        <v>5261.28</v>
      </c>
      <c r="D37" s="38">
        <f t="shared" si="5"/>
        <v>2600.4763368196727</v>
      </c>
      <c r="E37" s="38">
        <f t="shared" si="6"/>
        <v>2660.803663180327</v>
      </c>
      <c r="F37" s="38">
        <f t="shared" si="10"/>
        <v>23203.255354950736</v>
      </c>
      <c r="G37" s="38">
        <f t="shared" si="10"/>
        <v>36863.024645049256</v>
      </c>
      <c r="H37" s="62">
        <f t="shared" si="7"/>
        <v>51796.744645049264</v>
      </c>
      <c r="I37" s="39"/>
      <c r="J37" s="3"/>
      <c r="K37" s="4"/>
      <c r="L37" s="4"/>
      <c r="M37" s="5"/>
      <c r="N37" s="5"/>
      <c r="O37" s="5"/>
      <c r="P37" s="4"/>
    </row>
    <row r="38" spans="1:16" x14ac:dyDescent="0.25">
      <c r="A38" s="55">
        <f>IF(ISTEXT(A37),"",IF(MAX(A$27:A37)=P$211,"",A37+1))</f>
        <v>2027</v>
      </c>
      <c r="B38" s="38">
        <f t="shared" si="8"/>
        <v>51796.744645049264</v>
      </c>
      <c r="C38" s="38">
        <f t="shared" si="9"/>
        <v>5261.28</v>
      </c>
      <c r="D38" s="38">
        <f t="shared" si="5"/>
        <v>2733.5216416078765</v>
      </c>
      <c r="E38" s="38">
        <f t="shared" si="6"/>
        <v>2527.7583583921232</v>
      </c>
      <c r="F38" s="38">
        <f t="shared" si="10"/>
        <v>25936.776996558612</v>
      </c>
      <c r="G38" s="38">
        <f t="shared" si="10"/>
        <v>39390.783003441378</v>
      </c>
      <c r="H38" s="62">
        <f t="shared" si="7"/>
        <v>49063.223003441388</v>
      </c>
      <c r="I38" s="39"/>
      <c r="J38" s="3"/>
      <c r="K38" s="4"/>
      <c r="L38" s="4"/>
      <c r="M38" s="5"/>
      <c r="N38" s="5"/>
      <c r="O38" s="5"/>
      <c r="P38" s="4"/>
    </row>
    <row r="39" spans="1:16" x14ac:dyDescent="0.25">
      <c r="A39" s="55">
        <f>IF(ISTEXT(A38),"",IF(MAX(A$27:A38)=P$211,"",A38+1))</f>
        <v>2028</v>
      </c>
      <c r="B39" s="38">
        <f t="shared" si="8"/>
        <v>49063.223003441388</v>
      </c>
      <c r="C39" s="38">
        <f t="shared" si="9"/>
        <v>5261.28</v>
      </c>
      <c r="D39" s="38">
        <f t="shared" si="5"/>
        <v>2873.3737966933768</v>
      </c>
      <c r="E39" s="38">
        <f t="shared" si="6"/>
        <v>2387.906203306623</v>
      </c>
      <c r="F39" s="38">
        <f t="shared" si="10"/>
        <v>28810.150793251989</v>
      </c>
      <c r="G39" s="38">
        <f t="shared" si="10"/>
        <v>41778.689206748</v>
      </c>
      <c r="H39" s="62">
        <f t="shared" si="7"/>
        <v>46189.849206748011</v>
      </c>
      <c r="I39" s="39"/>
      <c r="J39" s="3"/>
      <c r="K39" s="4"/>
      <c r="L39" s="4"/>
      <c r="M39" s="5"/>
      <c r="N39" s="5"/>
      <c r="O39" s="5"/>
      <c r="P39" s="4"/>
    </row>
    <row r="40" spans="1:16" x14ac:dyDescent="0.25">
      <c r="A40" s="55">
        <f>IF(ISTEXT(A39),"",IF(MAX(A$27:A39)=P$211,"",A39+1))</f>
        <v>2029</v>
      </c>
      <c r="B40" s="38">
        <f t="shared" si="8"/>
        <v>46189.849206748011</v>
      </c>
      <c r="C40" s="38">
        <f t="shared" si="9"/>
        <v>5261.28</v>
      </c>
      <c r="D40" s="38">
        <f t="shared" si="5"/>
        <v>3020.3810534557706</v>
      </c>
      <c r="E40" s="38">
        <f t="shared" si="6"/>
        <v>2240.8989465442291</v>
      </c>
      <c r="F40" s="38">
        <f t="shared" si="10"/>
        <v>31830.53184670776</v>
      </c>
      <c r="G40" s="38">
        <f t="shared" si="10"/>
        <v>44019.588153292229</v>
      </c>
      <c r="H40" s="62">
        <f t="shared" si="7"/>
        <v>43169.46815329224</v>
      </c>
      <c r="I40" s="39"/>
      <c r="J40" s="3"/>
      <c r="K40" s="4"/>
      <c r="L40" s="4"/>
      <c r="M40" s="5"/>
      <c r="N40" s="5"/>
      <c r="O40" s="5"/>
      <c r="P40" s="4"/>
    </row>
    <row r="41" spans="1:16" x14ac:dyDescent="0.25">
      <c r="A41" s="55">
        <f>IF(ISTEXT(A40),"",IF(MAX(A$27:A40)=P$211,"",A40+1))</f>
        <v>2030</v>
      </c>
      <c r="B41" s="38">
        <f t="shared" si="8"/>
        <v>43169.46815329224</v>
      </c>
      <c r="C41" s="38">
        <f t="shared" si="9"/>
        <v>5261.28</v>
      </c>
      <c r="D41" s="38">
        <f t="shared" si="5"/>
        <v>3174.9094804766792</v>
      </c>
      <c r="E41" s="38">
        <f t="shared" si="6"/>
        <v>2086.3705195233206</v>
      </c>
      <c r="F41" s="38">
        <f t="shared" si="10"/>
        <v>35005.441327184439</v>
      </c>
      <c r="G41" s="38">
        <f t="shared" si="10"/>
        <v>46105.958672815548</v>
      </c>
      <c r="H41" s="62">
        <f t="shared" si="7"/>
        <v>39994.558672815561</v>
      </c>
      <c r="I41" s="39"/>
      <c r="J41" s="3"/>
      <c r="K41" s="4"/>
      <c r="L41" s="4"/>
      <c r="M41" s="5"/>
      <c r="N41" s="5"/>
      <c r="O41" s="5"/>
      <c r="P41" s="4"/>
    </row>
    <row r="42" spans="1:16" x14ac:dyDescent="0.25">
      <c r="A42" s="55">
        <f>IF(ISTEXT(A41),"",IF(MAX(A$27:A41)=P$211,"",A41+1))</f>
        <v>2031</v>
      </c>
      <c r="B42" s="38">
        <f t="shared" si="8"/>
        <v>39994.558672815561</v>
      </c>
      <c r="C42" s="38">
        <f t="shared" si="9"/>
        <v>5261.28</v>
      </c>
      <c r="D42" s="38">
        <f t="shared" si="5"/>
        <v>3337.3438751005306</v>
      </c>
      <c r="E42" s="38">
        <f t="shared" si="6"/>
        <v>1923.9361248994692</v>
      </c>
      <c r="F42" s="38">
        <f t="shared" si="10"/>
        <v>38342.785202284969</v>
      </c>
      <c r="G42" s="38">
        <f t="shared" si="10"/>
        <v>48029.894797715016</v>
      </c>
      <c r="H42" s="62">
        <f t="shared" si="7"/>
        <v>36657.214797715031</v>
      </c>
      <c r="I42" s="39"/>
      <c r="J42" s="3"/>
      <c r="K42" s="4"/>
      <c r="L42" s="4"/>
      <c r="M42" s="5"/>
      <c r="N42" s="5"/>
      <c r="O42" s="5"/>
      <c r="P42" s="4"/>
    </row>
    <row r="43" spans="1:16" x14ac:dyDescent="0.25">
      <c r="A43" s="55">
        <f>IF(ISTEXT(A42),"",IF(MAX(A$27:A42)=P$211,"",A42+1))</f>
        <v>2032</v>
      </c>
      <c r="B43" s="38">
        <f t="shared" si="8"/>
        <v>36657.214797715031</v>
      </c>
      <c r="C43" s="38">
        <f t="shared" si="9"/>
        <v>5261.28</v>
      </c>
      <c r="D43" s="38">
        <f t="shared" si="5"/>
        <v>3508.0887216346746</v>
      </c>
      <c r="E43" s="38">
        <f t="shared" si="6"/>
        <v>1753.1912783653252</v>
      </c>
      <c r="F43" s="38">
        <f t="shared" si="10"/>
        <v>41850.873923919644</v>
      </c>
      <c r="G43" s="38">
        <f t="shared" si="10"/>
        <v>49783.086076080341</v>
      </c>
      <c r="H43" s="62">
        <f t="shared" si="7"/>
        <v>33149.126076080356</v>
      </c>
      <c r="I43" s="39"/>
      <c r="J43" s="3"/>
      <c r="K43" s="4"/>
      <c r="L43" s="4"/>
      <c r="M43" s="5"/>
      <c r="N43" s="5"/>
      <c r="O43" s="5"/>
      <c r="P43" s="4"/>
    </row>
    <row r="44" spans="1:16" x14ac:dyDescent="0.25">
      <c r="A44" s="55">
        <f>IF(ISTEXT(A43),"",IF(MAX(A$27:A43)=P$211,"",A43+1))</f>
        <v>2033</v>
      </c>
      <c r="B44" s="38">
        <f t="shared" si="8"/>
        <v>33149.126076080356</v>
      </c>
      <c r="C44" s="38">
        <f t="shared" si="9"/>
        <v>5261.28</v>
      </c>
      <c r="D44" s="38">
        <f t="shared" si="5"/>
        <v>3687.5691985709782</v>
      </c>
      <c r="E44" s="38">
        <f t="shared" si="6"/>
        <v>1573.7108014290216</v>
      </c>
      <c r="F44" s="38">
        <f t="shared" ref="F44:G56" si="11">IF(ISTEXT(A44),"",F43+D44)</f>
        <v>45538.443122490622</v>
      </c>
      <c r="G44" s="38">
        <f t="shared" si="11"/>
        <v>51356.796877509361</v>
      </c>
      <c r="H44" s="62">
        <f t="shared" si="7"/>
        <v>29461.556877509378</v>
      </c>
      <c r="I44" s="39"/>
      <c r="J44" s="3"/>
      <c r="K44" s="4"/>
      <c r="L44" s="4"/>
      <c r="M44" s="5"/>
      <c r="N44" s="5"/>
      <c r="O44" s="5"/>
      <c r="P44" s="4"/>
    </row>
    <row r="45" spans="1:16" x14ac:dyDescent="0.25">
      <c r="A45" s="55">
        <f>IF(ISTEXT(A44),"",IF(MAX(A$27:A44)=P$211,"",A44+1))</f>
        <v>2034</v>
      </c>
      <c r="B45" s="38">
        <f t="shared" si="8"/>
        <v>29461.556877509378</v>
      </c>
      <c r="C45" s="38">
        <f t="shared" si="9"/>
        <v>5261.28</v>
      </c>
      <c r="D45" s="38">
        <f t="shared" si="5"/>
        <v>3876.2322373401148</v>
      </c>
      <c r="E45" s="38">
        <f t="shared" si="6"/>
        <v>1385.0477626598849</v>
      </c>
      <c r="F45" s="38">
        <f t="shared" si="11"/>
        <v>49414.67535983074</v>
      </c>
      <c r="G45" s="38">
        <f t="shared" si="11"/>
        <v>52741.844640169249</v>
      </c>
      <c r="H45" s="62">
        <f t="shared" si="7"/>
        <v>25585.324640169263</v>
      </c>
      <c r="I45" s="39"/>
      <c r="J45" s="3"/>
      <c r="K45" s="4"/>
      <c r="L45" s="4"/>
      <c r="M45" s="5"/>
      <c r="N45" s="5"/>
      <c r="O45" s="5"/>
      <c r="P45" s="4"/>
    </row>
    <row r="46" spans="1:16" x14ac:dyDescent="0.25">
      <c r="A46" s="55">
        <f>IF(ISTEXT(A45),"",IF(MAX(A$27:A45)=P$211,"",A45+1))</f>
        <v>2035</v>
      </c>
      <c r="B46" s="38">
        <f t="shared" si="8"/>
        <v>25585.324640169263</v>
      </c>
      <c r="C46" s="38">
        <f t="shared" si="9"/>
        <v>5261.28</v>
      </c>
      <c r="D46" s="38">
        <f t="shared" si="5"/>
        <v>4074.5476352327751</v>
      </c>
      <c r="E46" s="38">
        <f t="shared" si="6"/>
        <v>1186.7323647672247</v>
      </c>
      <c r="F46" s="38">
        <f t="shared" si="11"/>
        <v>53489.222995063516</v>
      </c>
      <c r="G46" s="38">
        <f t="shared" si="11"/>
        <v>53928.577004936473</v>
      </c>
      <c r="H46" s="62">
        <f t="shared" si="7"/>
        <v>21510.777004936488</v>
      </c>
      <c r="I46" s="39"/>
      <c r="J46" s="3"/>
      <c r="K46" s="4"/>
      <c r="L46" s="4"/>
      <c r="M46" s="5"/>
      <c r="N46" s="5"/>
      <c r="O46" s="5"/>
      <c r="P46" s="4"/>
    </row>
    <row r="47" spans="1:16" x14ac:dyDescent="0.25">
      <c r="A47" s="55">
        <f>IF(ISTEXT(A46),"",IF(MAX(A$27:A46)=P$211,"",A46+1))</f>
        <v>2036</v>
      </c>
      <c r="B47" s="38">
        <f t="shared" si="8"/>
        <v>21510.777004936488</v>
      </c>
      <c r="C47" s="38">
        <f t="shared" si="9"/>
        <v>5261.28</v>
      </c>
      <c r="D47" s="38">
        <f t="shared" si="5"/>
        <v>4283.009225260852</v>
      </c>
      <c r="E47" s="38">
        <f t="shared" si="6"/>
        <v>978.27077473914778</v>
      </c>
      <c r="F47" s="38">
        <f t="shared" si="11"/>
        <v>57772.232220324368</v>
      </c>
      <c r="G47" s="38">
        <f t="shared" si="11"/>
        <v>54906.84777967562</v>
      </c>
      <c r="H47" s="62">
        <f t="shared" si="7"/>
        <v>17227.767779675636</v>
      </c>
      <c r="I47" s="39"/>
      <c r="J47" s="3"/>
      <c r="K47" s="4"/>
      <c r="L47" s="4"/>
      <c r="M47" s="5"/>
      <c r="N47" s="5"/>
      <c r="O47" s="5"/>
      <c r="P47" s="4"/>
    </row>
    <row r="48" spans="1:16" x14ac:dyDescent="0.25">
      <c r="A48" s="55">
        <f>IF(ISTEXT(A47),"",IF(MAX(A$27:A47)=P$211,"",A47+1))</f>
        <v>2037</v>
      </c>
      <c r="B48" s="38">
        <f t="shared" si="8"/>
        <v>17227.767779675636</v>
      </c>
      <c r="C48" s="38">
        <f t="shared" si="9"/>
        <v>5261.28</v>
      </c>
      <c r="D48" s="38">
        <f t="shared" si="5"/>
        <v>4502.1361058701095</v>
      </c>
      <c r="E48" s="38">
        <f t="shared" si="6"/>
        <v>759.14389412989021</v>
      </c>
      <c r="F48" s="38">
        <f t="shared" si="11"/>
        <v>62274.368326194475</v>
      </c>
      <c r="G48" s="38">
        <f t="shared" si="11"/>
        <v>55665.991673805511</v>
      </c>
      <c r="H48" s="62">
        <f t="shared" si="7"/>
        <v>12725.631673805527</v>
      </c>
      <c r="I48" s="39"/>
      <c r="J48" s="3"/>
      <c r="K48" s="4"/>
      <c r="L48" s="4"/>
      <c r="M48" s="5"/>
      <c r="N48" s="5"/>
      <c r="O48" s="5"/>
      <c r="P48" s="4"/>
    </row>
    <row r="49" spans="1:16" x14ac:dyDescent="0.25">
      <c r="A49" s="55">
        <f>IF(ISTEXT(A48),"",IF(MAX(A$27:A48)=P$211,"",A48+1))</f>
        <v>2038</v>
      </c>
      <c r="B49" s="38">
        <f t="shared" si="8"/>
        <v>12725.631673805527</v>
      </c>
      <c r="C49" s="38">
        <f t="shared" si="9"/>
        <v>5261.28</v>
      </c>
      <c r="D49" s="38">
        <f t="shared" si="5"/>
        <v>4732.4739335683589</v>
      </c>
      <c r="E49" s="38">
        <f t="shared" si="6"/>
        <v>528.80606643164083</v>
      </c>
      <c r="F49" s="38">
        <f t="shared" si="11"/>
        <v>67006.842259762838</v>
      </c>
      <c r="G49" s="38">
        <f t="shared" si="11"/>
        <v>56194.797740237154</v>
      </c>
      <c r="H49" s="62">
        <f t="shared" si="7"/>
        <v>7993.1577402371677</v>
      </c>
      <c r="I49" s="39"/>
      <c r="J49" s="3"/>
      <c r="K49" s="4"/>
      <c r="L49" s="4"/>
      <c r="M49" s="5"/>
      <c r="N49" s="5"/>
      <c r="O49" s="5"/>
      <c r="P49" s="4"/>
    </row>
    <row r="50" spans="1:16" x14ac:dyDescent="0.25">
      <c r="A50" s="55">
        <f>IF(ISTEXT(A49),"",IF(MAX(A$27:A49)=P$211,"",A49+1))</f>
        <v>2039</v>
      </c>
      <c r="B50" s="38">
        <f t="shared" si="8"/>
        <v>7993.1577402371677</v>
      </c>
      <c r="C50" s="38">
        <f t="shared" si="9"/>
        <v>5261.28</v>
      </c>
      <c r="D50" s="38">
        <f t="shared" si="5"/>
        <v>4974.5962816855099</v>
      </c>
      <c r="E50" s="38">
        <f t="shared" si="6"/>
        <v>286.68371831448985</v>
      </c>
      <c r="F50" s="38">
        <f t="shared" si="11"/>
        <v>71981.438541448355</v>
      </c>
      <c r="G50" s="38">
        <f t="shared" si="11"/>
        <v>56481.481458551643</v>
      </c>
      <c r="H50" s="62">
        <f t="shared" si="7"/>
        <v>3018.5614585516582</v>
      </c>
      <c r="I50" s="39"/>
      <c r="J50" s="3"/>
      <c r="K50" s="4"/>
      <c r="L50" s="4"/>
      <c r="M50" s="5"/>
      <c r="N50" s="5"/>
      <c r="O50" s="5"/>
      <c r="P50" s="4"/>
    </row>
    <row r="51" spans="1:16" ht="16.5" thickBot="1" x14ac:dyDescent="0.3">
      <c r="A51" s="56">
        <f>IF(ISTEXT(A50),"",IF(MAX(A$27:A50)=P$211,"",A50+1))</f>
        <v>2040</v>
      </c>
      <c r="B51" s="63">
        <f t="shared" si="8"/>
        <v>3018.5614585516582</v>
      </c>
      <c r="C51" s="63">
        <f t="shared" si="9"/>
        <v>3069.08</v>
      </c>
      <c r="D51" s="63">
        <f t="shared" si="5"/>
        <v>3018.5614585516582</v>
      </c>
      <c r="E51" s="63">
        <f t="shared" si="6"/>
        <v>50.518541448341693</v>
      </c>
      <c r="F51" s="63">
        <f t="shared" si="11"/>
        <v>75000.000000000015</v>
      </c>
      <c r="G51" s="63">
        <f t="shared" si="11"/>
        <v>56531.999999999985</v>
      </c>
      <c r="H51" s="64">
        <f t="shared" si="7"/>
        <v>0</v>
      </c>
      <c r="I51" s="39"/>
      <c r="J51" s="3"/>
      <c r="K51" s="4"/>
      <c r="L51" s="4"/>
      <c r="M51" s="5"/>
      <c r="N51" s="5"/>
      <c r="O51" s="5"/>
      <c r="P51" s="4"/>
    </row>
    <row r="52" spans="1:16" s="68" customFormat="1" x14ac:dyDescent="0.2">
      <c r="A52" s="65" t="str">
        <f>IF(ISTEXT(A51),"",IF(MAX(A$27:A51)=P$211,"",A51+1))</f>
        <v/>
      </c>
      <c r="B52" s="66" t="str">
        <f t="shared" si="8"/>
        <v/>
      </c>
      <c r="C52" s="66" t="str">
        <f t="shared" si="9"/>
        <v/>
      </c>
      <c r="D52" s="66" t="str">
        <f t="shared" si="5"/>
        <v/>
      </c>
      <c r="E52" s="66" t="str">
        <f t="shared" si="6"/>
        <v/>
      </c>
      <c r="F52" s="66" t="str">
        <f t="shared" si="11"/>
        <v/>
      </c>
      <c r="G52" s="66" t="str">
        <f t="shared" si="11"/>
        <v/>
      </c>
      <c r="H52" s="66" t="str">
        <f t="shared" si="7"/>
        <v/>
      </c>
      <c r="I52" s="29"/>
      <c r="J52" s="3"/>
      <c r="K52" s="3"/>
      <c r="L52" s="3"/>
      <c r="M52" s="67"/>
      <c r="N52" s="67"/>
      <c r="O52" s="67"/>
      <c r="P52" s="3"/>
    </row>
    <row r="53" spans="1:16" s="68" customFormat="1" x14ac:dyDescent="0.2">
      <c r="A53" s="69" t="str">
        <f>IF(ISTEXT(A52),"",IF(MAX(A$27:A52)=P$211,"",A52+1))</f>
        <v/>
      </c>
      <c r="B53" s="70" t="str">
        <f t="shared" si="8"/>
        <v/>
      </c>
      <c r="C53" s="70" t="str">
        <f t="shared" si="9"/>
        <v/>
      </c>
      <c r="D53" s="70" t="str">
        <f t="shared" si="5"/>
        <v/>
      </c>
      <c r="E53" s="70" t="str">
        <f t="shared" si="6"/>
        <v/>
      </c>
      <c r="F53" s="70" t="str">
        <f t="shared" si="11"/>
        <v/>
      </c>
      <c r="G53" s="70" t="str">
        <f t="shared" si="11"/>
        <v/>
      </c>
      <c r="H53" s="70" t="str">
        <f t="shared" si="7"/>
        <v/>
      </c>
      <c r="I53" s="29"/>
      <c r="J53" s="3"/>
      <c r="K53" s="3"/>
      <c r="L53" s="3"/>
      <c r="M53" s="67"/>
      <c r="N53" s="67"/>
      <c r="O53" s="67"/>
      <c r="P53" s="3"/>
    </row>
    <row r="54" spans="1:16" s="68" customFormat="1" x14ac:dyDescent="0.2">
      <c r="A54" s="69" t="str">
        <f>IF(ISTEXT(A53),"",IF(MAX(A$27:A53)=P$211,"",A53+1))</f>
        <v/>
      </c>
      <c r="B54" s="70" t="str">
        <f t="shared" si="8"/>
        <v/>
      </c>
      <c r="C54" s="70" t="str">
        <f t="shared" si="9"/>
        <v/>
      </c>
      <c r="D54" s="70" t="str">
        <f t="shared" si="5"/>
        <v/>
      </c>
      <c r="E54" s="70" t="str">
        <f t="shared" si="6"/>
        <v/>
      </c>
      <c r="F54" s="70" t="str">
        <f t="shared" si="11"/>
        <v/>
      </c>
      <c r="G54" s="70" t="str">
        <f t="shared" si="11"/>
        <v/>
      </c>
      <c r="H54" s="70" t="str">
        <f t="shared" si="7"/>
        <v/>
      </c>
      <c r="I54" s="29"/>
      <c r="J54" s="3"/>
      <c r="K54" s="3"/>
      <c r="L54" s="3"/>
      <c r="M54" s="67"/>
      <c r="N54" s="67"/>
      <c r="O54" s="67"/>
      <c r="P54" s="3"/>
    </row>
    <row r="55" spans="1:16" s="68" customFormat="1" x14ac:dyDescent="0.2">
      <c r="A55" s="69" t="str">
        <f>IF(ISTEXT(A54),"",IF(MAX(A$27:A54)=P$211,"",A54+1))</f>
        <v/>
      </c>
      <c r="B55" s="70" t="str">
        <f t="shared" si="8"/>
        <v/>
      </c>
      <c r="C55" s="70" t="str">
        <f t="shared" si="9"/>
        <v/>
      </c>
      <c r="D55" s="70" t="str">
        <f t="shared" si="5"/>
        <v/>
      </c>
      <c r="E55" s="70" t="str">
        <f t="shared" si="6"/>
        <v/>
      </c>
      <c r="F55" s="70" t="str">
        <f t="shared" si="11"/>
        <v/>
      </c>
      <c r="G55" s="70" t="str">
        <f t="shared" si="11"/>
        <v/>
      </c>
      <c r="H55" s="70" t="str">
        <f t="shared" si="7"/>
        <v/>
      </c>
      <c r="I55" s="29"/>
      <c r="J55" s="3"/>
      <c r="K55" s="3"/>
      <c r="L55" s="3"/>
      <c r="M55" s="67"/>
      <c r="N55" s="67"/>
      <c r="O55" s="67"/>
      <c r="P55" s="3"/>
    </row>
    <row r="56" spans="1:16" s="68" customFormat="1" x14ac:dyDescent="0.2">
      <c r="A56" s="69" t="str">
        <f>IF(ISTEXT(A55),"",IF(MAX(A$27:A55)=P$211,"",A55+1))</f>
        <v/>
      </c>
      <c r="B56" s="70" t="str">
        <f t="shared" si="8"/>
        <v/>
      </c>
      <c r="C56" s="70" t="str">
        <f t="shared" si="9"/>
        <v/>
      </c>
      <c r="D56" s="70" t="str">
        <f t="shared" si="5"/>
        <v/>
      </c>
      <c r="E56" s="70" t="str">
        <f t="shared" si="6"/>
        <v/>
      </c>
      <c r="F56" s="70" t="str">
        <f t="shared" si="11"/>
        <v/>
      </c>
      <c r="G56" s="70" t="str">
        <f t="shared" si="11"/>
        <v/>
      </c>
      <c r="H56" s="70" t="str">
        <f t="shared" si="7"/>
        <v/>
      </c>
      <c r="I56" s="29"/>
      <c r="J56" s="3"/>
      <c r="K56" s="3"/>
      <c r="L56" s="3"/>
      <c r="M56" s="67"/>
      <c r="N56" s="67"/>
      <c r="O56" s="67"/>
      <c r="P56" s="3"/>
    </row>
    <row r="57" spans="1:16" x14ac:dyDescent="0.25">
      <c r="A57" s="39"/>
      <c r="B57" s="40"/>
      <c r="C57" s="40"/>
      <c r="D57" s="40"/>
      <c r="E57" s="40"/>
      <c r="F57" s="40"/>
      <c r="G57" s="40"/>
      <c r="H57" s="40"/>
      <c r="I57" s="39"/>
      <c r="J57" s="4"/>
      <c r="K57" s="4"/>
      <c r="L57" s="4"/>
      <c r="M57" s="5"/>
      <c r="N57" s="5"/>
      <c r="O57" s="5"/>
      <c r="P57" s="4"/>
    </row>
    <row r="58" spans="1:16" x14ac:dyDescent="0.25">
      <c r="A58" s="39"/>
      <c r="B58" s="40"/>
      <c r="C58" s="40"/>
      <c r="D58" s="40"/>
      <c r="E58" s="40"/>
      <c r="F58" s="40"/>
      <c r="G58" s="40"/>
      <c r="H58" s="40"/>
      <c r="I58" s="39"/>
      <c r="J58" s="4"/>
      <c r="K58" s="4"/>
      <c r="L58" s="4"/>
      <c r="M58" s="5"/>
      <c r="N58" s="5"/>
      <c r="O58" s="5"/>
      <c r="P58" s="4"/>
    </row>
    <row r="59" spans="1:16" x14ac:dyDescent="0.25">
      <c r="A59" s="39"/>
      <c r="B59" s="40"/>
      <c r="C59" s="40"/>
      <c r="D59" s="40"/>
      <c r="E59" s="40"/>
      <c r="F59" s="40"/>
      <c r="G59" s="40"/>
      <c r="H59" s="40"/>
      <c r="I59" s="39"/>
      <c r="J59" s="4"/>
      <c r="K59" s="4"/>
      <c r="L59" s="4"/>
      <c r="M59" s="5"/>
      <c r="N59" s="5"/>
      <c r="O59" s="5"/>
      <c r="P59" s="4"/>
    </row>
    <row r="60" spans="1:16" x14ac:dyDescent="0.25">
      <c r="A60" s="39"/>
      <c r="B60" s="40"/>
      <c r="C60" s="40"/>
      <c r="D60" s="40"/>
      <c r="E60" s="40"/>
      <c r="F60" s="40"/>
      <c r="G60" s="40"/>
      <c r="H60" s="40"/>
      <c r="I60" s="39"/>
      <c r="J60" s="4"/>
      <c r="K60" s="4"/>
      <c r="L60" s="4"/>
      <c r="M60" s="5"/>
      <c r="N60" s="5"/>
      <c r="O60" s="5"/>
      <c r="P60" s="4"/>
    </row>
    <row r="61" spans="1:16" x14ac:dyDescent="0.25">
      <c r="A61" s="39"/>
      <c r="B61" s="40"/>
      <c r="C61" s="40"/>
      <c r="D61" s="40"/>
      <c r="E61" s="40"/>
      <c r="F61" s="40"/>
      <c r="G61" s="40"/>
      <c r="H61" s="40"/>
      <c r="I61" s="39"/>
      <c r="J61" s="4"/>
      <c r="K61" s="4"/>
      <c r="L61" s="4"/>
      <c r="M61" s="5"/>
      <c r="N61" s="5"/>
      <c r="O61" s="5"/>
      <c r="P61" s="4"/>
    </row>
    <row r="62" spans="1:16" x14ac:dyDescent="0.25">
      <c r="A62" s="39"/>
      <c r="B62" s="40"/>
      <c r="C62" s="40"/>
      <c r="D62" s="40"/>
      <c r="E62" s="40"/>
      <c r="F62" s="40"/>
      <c r="G62" s="40"/>
      <c r="H62" s="40"/>
      <c r="I62" s="39"/>
      <c r="J62" s="4"/>
      <c r="K62" s="4"/>
      <c r="L62" s="4"/>
      <c r="M62" s="5"/>
      <c r="N62" s="5"/>
      <c r="O62" s="5"/>
      <c r="P62" s="4"/>
    </row>
    <row r="63" spans="1:16" x14ac:dyDescent="0.25">
      <c r="A63" s="39"/>
      <c r="B63" s="40"/>
      <c r="C63" s="40"/>
      <c r="D63" s="40"/>
      <c r="E63" s="40"/>
      <c r="F63" s="40"/>
      <c r="G63" s="40"/>
      <c r="H63" s="40"/>
      <c r="I63" s="39"/>
      <c r="J63" s="4"/>
      <c r="K63" s="4"/>
      <c r="L63" s="4"/>
      <c r="M63" s="5"/>
      <c r="N63" s="5"/>
      <c r="O63" s="5"/>
      <c r="P63" s="4"/>
    </row>
    <row r="64" spans="1:16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4"/>
      <c r="K64" s="4"/>
      <c r="L64" s="4"/>
      <c r="M64" s="5"/>
      <c r="N64" s="5"/>
      <c r="O64" s="5"/>
      <c r="P64" s="4"/>
    </row>
    <row r="65" spans="1:16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4"/>
      <c r="K65" s="4"/>
      <c r="L65" s="4"/>
      <c r="M65" s="5"/>
      <c r="N65" s="5"/>
      <c r="O65" s="5"/>
      <c r="P65" s="4"/>
    </row>
    <row r="66" spans="1:16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4"/>
      <c r="K66" s="4"/>
      <c r="L66" s="4"/>
      <c r="M66" s="5"/>
      <c r="N66" s="5"/>
      <c r="O66" s="5"/>
      <c r="P66" s="4"/>
    </row>
    <row r="67" spans="1:16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4"/>
      <c r="K67" s="4"/>
      <c r="L67" s="4"/>
      <c r="M67" s="5"/>
      <c r="N67" s="5"/>
      <c r="O67" s="5"/>
      <c r="P67" s="4"/>
    </row>
    <row r="68" spans="1:16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4"/>
      <c r="K68" s="4"/>
      <c r="L68" s="4"/>
      <c r="M68" s="5"/>
      <c r="N68" s="5"/>
      <c r="O68" s="5"/>
      <c r="P68" s="4"/>
    </row>
    <row r="69" spans="1:16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4"/>
      <c r="K69" s="4"/>
      <c r="L69" s="4"/>
      <c r="M69" s="5"/>
      <c r="N69" s="5"/>
      <c r="O69" s="5"/>
      <c r="P69" s="4"/>
    </row>
    <row r="70" spans="1:16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4"/>
      <c r="K70" s="4"/>
      <c r="L70" s="4"/>
      <c r="M70" s="5"/>
      <c r="N70" s="5"/>
      <c r="O70" s="5"/>
      <c r="P70" s="4"/>
    </row>
    <row r="71" spans="1:16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4"/>
      <c r="K71" s="4"/>
      <c r="L71" s="4"/>
      <c r="M71" s="5"/>
      <c r="N71" s="5"/>
      <c r="O71" s="5"/>
      <c r="P71" s="4"/>
    </row>
    <row r="72" spans="1:16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4"/>
      <c r="K72" s="4"/>
      <c r="L72" s="4"/>
      <c r="M72" s="5"/>
      <c r="N72" s="5"/>
      <c r="O72" s="5"/>
      <c r="P72" s="4"/>
    </row>
    <row r="73" spans="1:16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4"/>
      <c r="K73" s="4"/>
      <c r="L73" s="4"/>
      <c r="M73" s="5"/>
      <c r="N73" s="5"/>
      <c r="O73" s="5"/>
      <c r="P73" s="4"/>
    </row>
    <row r="74" spans="1:16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4"/>
      <c r="K74" s="4"/>
      <c r="L74" s="4"/>
      <c r="M74" s="5"/>
      <c r="N74" s="5"/>
      <c r="O74" s="5"/>
      <c r="P74" s="4"/>
    </row>
    <row r="75" spans="1:16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4"/>
      <c r="K75" s="4"/>
      <c r="L75" s="4"/>
      <c r="M75" s="5"/>
      <c r="N75" s="5"/>
      <c r="O75" s="5"/>
      <c r="P75" s="4"/>
    </row>
    <row r="76" spans="1:16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4"/>
      <c r="K76" s="4"/>
      <c r="L76" s="4"/>
      <c r="M76" s="5"/>
      <c r="N76" s="5"/>
      <c r="O76" s="5"/>
      <c r="P76" s="4"/>
    </row>
    <row r="77" spans="1:16" x14ac:dyDescent="0.25">
      <c r="A77" s="39"/>
      <c r="B77" s="39"/>
      <c r="C77" s="39"/>
      <c r="D77" s="39"/>
      <c r="E77" s="39"/>
      <c r="F77" s="39"/>
      <c r="G77" s="39"/>
      <c r="H77" s="39"/>
      <c r="I77" s="39"/>
      <c r="J77" s="4"/>
      <c r="K77" s="4"/>
      <c r="L77" s="4"/>
      <c r="M77" s="5"/>
      <c r="N77" s="5"/>
      <c r="O77" s="5"/>
      <c r="P77" s="4"/>
    </row>
    <row r="78" spans="1:16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4"/>
      <c r="K78" s="4"/>
      <c r="L78" s="4"/>
      <c r="M78" s="5"/>
      <c r="N78" s="5"/>
      <c r="O78" s="5"/>
      <c r="P78" s="4"/>
    </row>
    <row r="79" spans="1:16" x14ac:dyDescent="0.25">
      <c r="A79" s="39"/>
      <c r="B79" s="39"/>
      <c r="C79" s="39"/>
      <c r="D79" s="39"/>
      <c r="E79" s="39"/>
      <c r="F79" s="39"/>
      <c r="G79" s="39"/>
      <c r="H79" s="39"/>
      <c r="I79" s="39"/>
      <c r="J79" s="4"/>
      <c r="K79" s="4"/>
      <c r="L79" s="4"/>
      <c r="M79" s="5"/>
      <c r="N79" s="5"/>
      <c r="O79" s="5"/>
      <c r="P79" s="4"/>
    </row>
    <row r="80" spans="1:16" x14ac:dyDescent="0.25">
      <c r="A80" s="39"/>
      <c r="B80" s="39"/>
      <c r="C80" s="39"/>
      <c r="D80" s="39"/>
      <c r="E80" s="39"/>
      <c r="F80" s="39"/>
      <c r="G80" s="39"/>
      <c r="H80" s="39"/>
      <c r="I80" s="39"/>
      <c r="J80" s="4"/>
      <c r="K80" s="4"/>
      <c r="L80" s="4"/>
      <c r="M80" s="5"/>
      <c r="N80" s="5"/>
      <c r="O80" s="5"/>
      <c r="P80" s="4"/>
    </row>
    <row r="81" spans="1:16" x14ac:dyDescent="0.25">
      <c r="A81" s="39"/>
      <c r="B81" s="39"/>
      <c r="C81" s="39"/>
      <c r="D81" s="39"/>
      <c r="E81" s="39"/>
      <c r="F81" s="39"/>
      <c r="G81" s="39"/>
      <c r="H81" s="39"/>
      <c r="I81" s="39"/>
      <c r="J81" s="4"/>
      <c r="K81" s="4"/>
      <c r="L81" s="4"/>
      <c r="M81" s="5"/>
      <c r="N81" s="5"/>
      <c r="O81" s="5"/>
      <c r="P81" s="4"/>
    </row>
    <row r="82" spans="1:16" x14ac:dyDescent="0.25">
      <c r="A82" s="39"/>
      <c r="B82" s="39"/>
      <c r="C82" s="39"/>
      <c r="D82" s="39"/>
      <c r="E82" s="39"/>
      <c r="F82" s="39"/>
      <c r="G82" s="39"/>
      <c r="H82" s="39"/>
      <c r="I82" s="39"/>
      <c r="J82" s="4"/>
      <c r="K82" s="4"/>
      <c r="L82" s="4"/>
      <c r="M82" s="5"/>
      <c r="N82" s="5"/>
      <c r="O82" s="5"/>
      <c r="P82" s="4"/>
    </row>
    <row r="83" spans="1:16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4"/>
      <c r="K83" s="4"/>
      <c r="L83" s="4"/>
      <c r="M83" s="5"/>
      <c r="N83" s="5"/>
      <c r="O83" s="5"/>
      <c r="P83" s="4"/>
    </row>
    <row r="84" spans="1:16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4"/>
      <c r="K84" s="4"/>
      <c r="L84" s="4"/>
      <c r="M84" s="5"/>
      <c r="N84" s="5"/>
      <c r="O84" s="5"/>
      <c r="P84" s="4"/>
    </row>
    <row r="85" spans="1:16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4"/>
      <c r="K85" s="4"/>
      <c r="L85" s="4"/>
      <c r="M85" s="5"/>
      <c r="N85" s="5"/>
      <c r="O85" s="5"/>
      <c r="P85" s="4"/>
    </row>
    <row r="86" spans="1:16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4"/>
      <c r="K86" s="4"/>
      <c r="L86" s="4"/>
      <c r="M86" s="5"/>
      <c r="N86" s="5"/>
      <c r="O86" s="5"/>
      <c r="P86" s="4"/>
    </row>
    <row r="87" spans="1:16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4"/>
      <c r="K87" s="4"/>
      <c r="L87" s="4"/>
      <c r="M87" s="5"/>
      <c r="N87" s="5"/>
      <c r="O87" s="5"/>
      <c r="P87" s="4"/>
    </row>
    <row r="88" spans="1:16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4"/>
      <c r="K88" s="4"/>
      <c r="L88" s="4"/>
      <c r="M88" s="5"/>
      <c r="N88" s="5"/>
      <c r="O88" s="5"/>
      <c r="P88" s="4"/>
    </row>
    <row r="89" spans="1:16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4"/>
      <c r="K89" s="4"/>
      <c r="L89" s="4"/>
      <c r="M89" s="5"/>
      <c r="N89" s="5"/>
      <c r="O89" s="5"/>
      <c r="P89" s="4"/>
    </row>
    <row r="90" spans="1:16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4"/>
      <c r="K90" s="4"/>
      <c r="L90" s="4"/>
      <c r="M90" s="5"/>
      <c r="N90" s="5"/>
      <c r="O90" s="5"/>
      <c r="P90" s="4"/>
    </row>
    <row r="91" spans="1:16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4"/>
      <c r="K91" s="4"/>
      <c r="L91" s="4"/>
      <c r="M91" s="5"/>
      <c r="N91" s="5"/>
      <c r="O91" s="5"/>
      <c r="P91" s="4"/>
    </row>
    <row r="92" spans="1:16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4"/>
      <c r="K92" s="4"/>
      <c r="L92" s="4"/>
      <c r="M92" s="5"/>
      <c r="N92" s="5"/>
      <c r="O92" s="5"/>
      <c r="P92" s="4"/>
    </row>
    <row r="93" spans="1:16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4"/>
      <c r="K93" s="4"/>
      <c r="L93" s="4"/>
      <c r="M93" s="5"/>
      <c r="N93" s="5"/>
      <c r="O93" s="5"/>
      <c r="P93" s="4"/>
    </row>
    <row r="94" spans="1:16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4"/>
      <c r="K94" s="4"/>
      <c r="L94" s="4"/>
      <c r="M94" s="5"/>
      <c r="N94" s="5"/>
      <c r="O94" s="5"/>
      <c r="P94" s="4"/>
    </row>
    <row r="95" spans="1:16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4"/>
      <c r="K95" s="4"/>
      <c r="L95" s="4"/>
      <c r="M95" s="5"/>
      <c r="N95" s="5"/>
      <c r="O95" s="5"/>
      <c r="P95" s="4"/>
    </row>
    <row r="96" spans="1:16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4"/>
      <c r="K96" s="4"/>
      <c r="L96" s="4"/>
      <c r="M96" s="5"/>
      <c r="N96" s="5"/>
      <c r="O96" s="5"/>
      <c r="P96" s="4"/>
    </row>
    <row r="97" spans="1:16" x14ac:dyDescent="0.25">
      <c r="A97" s="39"/>
      <c r="B97" s="39"/>
      <c r="C97" s="39"/>
      <c r="D97" s="39"/>
      <c r="E97" s="39"/>
      <c r="F97" s="39"/>
      <c r="G97" s="39"/>
      <c r="H97" s="39"/>
      <c r="I97" s="39"/>
      <c r="J97" s="4"/>
      <c r="K97" s="4"/>
      <c r="L97" s="4"/>
      <c r="M97" s="5"/>
      <c r="N97" s="5"/>
      <c r="O97" s="5"/>
      <c r="P97" s="4"/>
    </row>
    <row r="98" spans="1:16" x14ac:dyDescent="0.25">
      <c r="A98" s="39"/>
      <c r="B98" s="39"/>
      <c r="C98" s="39"/>
      <c r="D98" s="39"/>
      <c r="E98" s="39"/>
      <c r="F98" s="39"/>
      <c r="G98" s="39"/>
      <c r="H98" s="39"/>
      <c r="I98" s="39"/>
      <c r="J98" s="4"/>
      <c r="K98" s="4"/>
      <c r="L98" s="4"/>
      <c r="M98" s="5"/>
      <c r="N98" s="5"/>
      <c r="O98" s="5"/>
      <c r="P98" s="4"/>
    </row>
    <row r="99" spans="1:16" x14ac:dyDescent="0.25">
      <c r="A99" s="39"/>
      <c r="B99" s="39"/>
      <c r="C99" s="39"/>
      <c r="D99" s="39"/>
      <c r="E99" s="39"/>
      <c r="F99" s="39"/>
      <c r="G99" s="39"/>
      <c r="H99" s="39"/>
      <c r="I99" s="39"/>
      <c r="J99" s="4"/>
      <c r="K99" s="4"/>
      <c r="L99" s="4"/>
      <c r="M99" s="5"/>
      <c r="N99" s="5"/>
      <c r="O99" s="5"/>
      <c r="P99" s="4"/>
    </row>
    <row r="100" spans="1:16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J100" s="4"/>
      <c r="K100" s="4"/>
      <c r="L100" s="4"/>
      <c r="M100" s="5"/>
      <c r="N100" s="5"/>
      <c r="O100" s="5"/>
      <c r="P100" s="4"/>
    </row>
    <row r="101" spans="1:16" x14ac:dyDescent="0.25">
      <c r="A101" s="39"/>
      <c r="B101" s="39"/>
      <c r="C101" s="39"/>
      <c r="D101" s="39"/>
      <c r="E101" s="39"/>
      <c r="F101" s="39"/>
      <c r="G101" s="39"/>
      <c r="H101" s="39"/>
      <c r="I101" s="39"/>
      <c r="J101" s="4"/>
      <c r="K101" s="4"/>
      <c r="L101" s="4"/>
      <c r="M101" s="5"/>
      <c r="N101" s="5"/>
      <c r="O101" s="5"/>
      <c r="P101" s="4"/>
    </row>
    <row r="102" spans="1:16" x14ac:dyDescent="0.25">
      <c r="A102" s="39"/>
      <c r="B102" s="39"/>
      <c r="C102" s="39"/>
      <c r="D102" s="39"/>
      <c r="E102" s="39"/>
      <c r="F102" s="39"/>
      <c r="G102" s="39"/>
      <c r="H102" s="39"/>
      <c r="I102" s="39"/>
      <c r="J102" s="4"/>
      <c r="K102" s="4"/>
      <c r="L102" s="4"/>
      <c r="M102" s="5"/>
      <c r="N102" s="5"/>
      <c r="O102" s="5"/>
      <c r="P102" s="4"/>
    </row>
    <row r="103" spans="1:16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4"/>
      <c r="K103" s="4"/>
      <c r="L103" s="4"/>
      <c r="M103" s="5"/>
      <c r="N103" s="5"/>
      <c r="O103" s="5"/>
      <c r="P103" s="4"/>
    </row>
    <row r="104" spans="1:16" x14ac:dyDescent="0.25">
      <c r="A104" s="39"/>
      <c r="B104" s="39"/>
      <c r="C104" s="39"/>
      <c r="D104" s="39"/>
      <c r="E104" s="39"/>
      <c r="F104" s="39"/>
      <c r="G104" s="39"/>
      <c r="H104" s="39"/>
      <c r="I104" s="39"/>
      <c r="J104" s="4"/>
      <c r="K104" s="4"/>
      <c r="L104" s="4"/>
      <c r="M104" s="5"/>
      <c r="N104" s="5"/>
      <c r="O104" s="5"/>
      <c r="P104" s="4"/>
    </row>
    <row r="105" spans="1:16" x14ac:dyDescent="0.25">
      <c r="A105" s="39"/>
      <c r="B105" s="39"/>
      <c r="C105" s="39"/>
      <c r="D105" s="39"/>
      <c r="E105" s="39"/>
      <c r="F105" s="39"/>
      <c r="G105" s="39"/>
      <c r="H105" s="39"/>
      <c r="I105" s="39"/>
      <c r="J105" s="4"/>
      <c r="K105" s="4"/>
      <c r="L105" s="4"/>
      <c r="M105" s="5"/>
      <c r="N105" s="5"/>
      <c r="O105" s="5"/>
      <c r="P105" s="4"/>
    </row>
    <row r="106" spans="1:16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4"/>
      <c r="K106" s="4"/>
      <c r="L106" s="4"/>
      <c r="M106" s="5"/>
      <c r="N106" s="5"/>
      <c r="O106" s="5"/>
      <c r="P106" s="4"/>
    </row>
    <row r="107" spans="1:16" x14ac:dyDescent="0.25">
      <c r="A107" s="39"/>
      <c r="B107" s="39"/>
      <c r="C107" s="39"/>
      <c r="D107" s="39"/>
      <c r="E107" s="39"/>
      <c r="F107" s="39"/>
      <c r="G107" s="39"/>
      <c r="H107" s="39"/>
      <c r="I107" s="39"/>
      <c r="J107" s="4"/>
      <c r="K107" s="4"/>
      <c r="L107" s="4"/>
      <c r="M107" s="5"/>
      <c r="N107" s="5"/>
      <c r="O107" s="5"/>
      <c r="P107" s="4"/>
    </row>
    <row r="108" spans="1:16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J108" s="4"/>
      <c r="K108" s="4"/>
      <c r="L108" s="4"/>
      <c r="M108" s="5"/>
      <c r="N108" s="5"/>
      <c r="O108" s="5"/>
      <c r="P108" s="4"/>
    </row>
    <row r="109" spans="1:16" x14ac:dyDescent="0.25">
      <c r="A109" s="39"/>
      <c r="B109" s="39"/>
      <c r="C109" s="39"/>
      <c r="D109" s="39"/>
      <c r="E109" s="39"/>
      <c r="F109" s="39"/>
      <c r="G109" s="39"/>
      <c r="H109" s="39"/>
      <c r="I109" s="39"/>
      <c r="J109" s="4"/>
      <c r="K109" s="4"/>
      <c r="L109" s="4"/>
      <c r="M109" s="5"/>
      <c r="N109" s="5"/>
      <c r="O109" s="5"/>
      <c r="P109" s="4"/>
    </row>
    <row r="110" spans="1:16" x14ac:dyDescent="0.25">
      <c r="A110" s="39"/>
      <c r="B110" s="39"/>
      <c r="C110" s="39"/>
      <c r="D110" s="39"/>
      <c r="E110" s="39"/>
      <c r="F110" s="39"/>
      <c r="G110" s="39"/>
      <c r="H110" s="39"/>
      <c r="I110" s="39"/>
      <c r="J110" s="4"/>
      <c r="K110" s="4"/>
      <c r="L110" s="4"/>
      <c r="M110" s="5"/>
      <c r="N110" s="5"/>
      <c r="O110" s="5"/>
      <c r="P110" s="4"/>
    </row>
    <row r="111" spans="1:16" x14ac:dyDescent="0.25">
      <c r="A111" s="39"/>
      <c r="B111" s="39"/>
      <c r="C111" s="39"/>
      <c r="D111" s="39"/>
      <c r="E111" s="39"/>
      <c r="F111" s="39"/>
      <c r="G111" s="39"/>
      <c r="H111" s="39"/>
      <c r="I111" s="39"/>
      <c r="J111" s="4"/>
      <c r="K111" s="4"/>
      <c r="L111" s="4"/>
      <c r="M111" s="5"/>
      <c r="N111" s="5"/>
      <c r="O111" s="5"/>
      <c r="P111" s="4"/>
    </row>
    <row r="112" spans="1:16" x14ac:dyDescent="0.25">
      <c r="A112" s="39"/>
      <c r="B112" s="39"/>
      <c r="C112" s="39"/>
      <c r="D112" s="39"/>
      <c r="E112" s="39"/>
      <c r="F112" s="39"/>
      <c r="G112" s="39"/>
      <c r="H112" s="39"/>
      <c r="I112" s="39"/>
      <c r="J112" s="4"/>
      <c r="K112" s="4"/>
      <c r="L112" s="4"/>
      <c r="M112" s="5"/>
      <c r="N112" s="5"/>
      <c r="O112" s="5"/>
      <c r="P112" s="4"/>
    </row>
    <row r="113" spans="1:16" x14ac:dyDescent="0.25">
      <c r="A113" s="39"/>
      <c r="B113" s="39"/>
      <c r="C113" s="39"/>
      <c r="D113" s="39"/>
      <c r="E113" s="39"/>
      <c r="F113" s="39"/>
      <c r="G113" s="39"/>
      <c r="H113" s="39"/>
      <c r="I113" s="39"/>
      <c r="J113" s="4"/>
      <c r="K113" s="4"/>
      <c r="L113" s="4"/>
      <c r="M113" s="5"/>
      <c r="N113" s="5"/>
      <c r="O113" s="5"/>
      <c r="P113" s="4"/>
    </row>
    <row r="114" spans="1:16" x14ac:dyDescent="0.25">
      <c r="A114" s="39"/>
      <c r="B114" s="39"/>
      <c r="C114" s="39"/>
      <c r="D114" s="39"/>
      <c r="E114" s="39"/>
      <c r="F114" s="39"/>
      <c r="G114" s="39"/>
      <c r="H114" s="39"/>
      <c r="I114" s="39"/>
      <c r="J114" s="4"/>
      <c r="K114" s="4"/>
      <c r="L114" s="4"/>
      <c r="M114" s="5"/>
      <c r="N114" s="5"/>
      <c r="O114" s="5"/>
      <c r="P114" s="4"/>
    </row>
    <row r="115" spans="1:16" x14ac:dyDescent="0.25">
      <c r="A115" s="39"/>
      <c r="B115" s="39"/>
      <c r="C115" s="39"/>
      <c r="D115" s="39"/>
      <c r="E115" s="39"/>
      <c r="F115" s="39"/>
      <c r="G115" s="39"/>
      <c r="H115" s="39"/>
      <c r="I115" s="39"/>
      <c r="J115" s="4"/>
      <c r="K115" s="4"/>
      <c r="L115" s="4"/>
      <c r="M115" s="5"/>
      <c r="N115" s="5"/>
      <c r="O115" s="5"/>
      <c r="P115" s="4"/>
    </row>
    <row r="116" spans="1:16" x14ac:dyDescent="0.25">
      <c r="A116" s="39"/>
      <c r="B116" s="39"/>
      <c r="C116" s="39"/>
      <c r="D116" s="39"/>
      <c r="E116" s="39"/>
      <c r="F116" s="39"/>
      <c r="G116" s="39"/>
      <c r="H116" s="39"/>
      <c r="I116" s="39"/>
      <c r="J116" s="4"/>
      <c r="K116" s="4"/>
      <c r="L116" s="4"/>
      <c r="M116" s="5"/>
      <c r="N116" s="5"/>
      <c r="O116" s="5"/>
      <c r="P116" s="4"/>
    </row>
    <row r="117" spans="1:16" x14ac:dyDescent="0.25">
      <c r="A117" s="39"/>
      <c r="B117" s="39"/>
      <c r="C117" s="39"/>
      <c r="D117" s="39"/>
      <c r="E117" s="39"/>
      <c r="F117" s="39"/>
      <c r="G117" s="39"/>
      <c r="H117" s="39"/>
      <c r="I117" s="39"/>
      <c r="J117" s="4"/>
      <c r="K117" s="4"/>
      <c r="L117" s="4"/>
      <c r="M117" s="5"/>
      <c r="N117" s="5"/>
      <c r="O117" s="5"/>
      <c r="P117" s="4"/>
    </row>
    <row r="118" spans="1:16" x14ac:dyDescent="0.25">
      <c r="A118" s="39"/>
      <c r="B118" s="39"/>
      <c r="C118" s="39"/>
      <c r="D118" s="39"/>
      <c r="E118" s="39"/>
      <c r="F118" s="39"/>
      <c r="G118" s="39"/>
      <c r="H118" s="39"/>
      <c r="I118" s="39"/>
      <c r="J118" s="4"/>
      <c r="K118" s="4"/>
      <c r="L118" s="4"/>
      <c r="M118" s="5"/>
      <c r="N118" s="5"/>
      <c r="O118" s="5"/>
      <c r="P118" s="4"/>
    </row>
    <row r="119" spans="1:16" x14ac:dyDescent="0.25">
      <c r="A119" s="39"/>
      <c r="B119" s="39"/>
      <c r="C119" s="39"/>
      <c r="D119" s="39"/>
      <c r="E119" s="39"/>
      <c r="F119" s="39"/>
      <c r="G119" s="39"/>
      <c r="H119" s="39"/>
      <c r="I119" s="39"/>
      <c r="J119" s="4"/>
      <c r="K119" s="4"/>
      <c r="L119" s="4"/>
      <c r="M119" s="5"/>
      <c r="N119" s="5"/>
      <c r="O119" s="5"/>
      <c r="P119" s="4"/>
    </row>
    <row r="120" spans="1:16" x14ac:dyDescent="0.25">
      <c r="A120" s="39"/>
      <c r="B120" s="39"/>
      <c r="C120" s="39"/>
      <c r="D120" s="39"/>
      <c r="E120" s="39"/>
      <c r="F120" s="39"/>
      <c r="G120" s="39"/>
      <c r="H120" s="39"/>
      <c r="I120" s="39"/>
      <c r="J120" s="4"/>
      <c r="K120" s="4"/>
      <c r="L120" s="4"/>
      <c r="M120" s="5"/>
      <c r="N120" s="5"/>
      <c r="O120" s="5"/>
      <c r="P120" s="4"/>
    </row>
    <row r="121" spans="1:16" x14ac:dyDescent="0.25">
      <c r="A121" s="39"/>
      <c r="B121" s="39"/>
      <c r="C121" s="39"/>
      <c r="D121" s="39"/>
      <c r="E121" s="39"/>
      <c r="F121" s="39"/>
      <c r="G121" s="39"/>
      <c r="H121" s="39"/>
      <c r="I121" s="39"/>
      <c r="J121" s="4"/>
      <c r="K121" s="4"/>
      <c r="L121" s="4"/>
      <c r="M121" s="5"/>
      <c r="N121" s="5"/>
      <c r="O121" s="5"/>
      <c r="P121" s="4"/>
    </row>
    <row r="122" spans="1:16" x14ac:dyDescent="0.25">
      <c r="A122" s="39"/>
      <c r="B122" s="39"/>
      <c r="C122" s="39"/>
      <c r="D122" s="39"/>
      <c r="E122" s="39"/>
      <c r="F122" s="39"/>
      <c r="G122" s="39"/>
      <c r="H122" s="39"/>
      <c r="I122" s="39"/>
      <c r="J122" s="4"/>
      <c r="K122" s="4"/>
      <c r="L122" s="4"/>
      <c r="M122" s="5"/>
      <c r="N122" s="5"/>
      <c r="O122" s="5"/>
      <c r="P122" s="4"/>
    </row>
    <row r="123" spans="1:16" x14ac:dyDescent="0.25">
      <c r="A123" s="39"/>
      <c r="B123" s="39"/>
      <c r="C123" s="39"/>
      <c r="D123" s="39"/>
      <c r="E123" s="39"/>
      <c r="F123" s="39"/>
      <c r="G123" s="39"/>
      <c r="H123" s="39"/>
      <c r="I123" s="39"/>
      <c r="J123" s="4"/>
      <c r="K123" s="4"/>
      <c r="L123" s="4"/>
      <c r="M123" s="5"/>
      <c r="N123" s="5"/>
      <c r="O123" s="5"/>
      <c r="P123" s="4"/>
    </row>
    <row r="124" spans="1:16" x14ac:dyDescent="0.25">
      <c r="A124" s="39"/>
      <c r="B124" s="39"/>
      <c r="C124" s="39"/>
      <c r="D124" s="39"/>
      <c r="E124" s="39"/>
      <c r="F124" s="39"/>
      <c r="G124" s="39"/>
      <c r="H124" s="39"/>
      <c r="I124" s="39"/>
      <c r="J124" s="4"/>
      <c r="K124" s="4"/>
      <c r="L124" s="4"/>
      <c r="M124" s="5"/>
      <c r="N124" s="5"/>
      <c r="O124" s="5"/>
      <c r="P124" s="4"/>
    </row>
    <row r="125" spans="1:16" x14ac:dyDescent="0.25">
      <c r="A125" s="39"/>
      <c r="B125" s="39"/>
      <c r="C125" s="39"/>
      <c r="D125" s="39"/>
      <c r="E125" s="39"/>
      <c r="F125" s="39"/>
      <c r="G125" s="39"/>
      <c r="H125" s="39"/>
      <c r="I125" s="39"/>
      <c r="J125" s="4"/>
      <c r="K125" s="4"/>
      <c r="L125" s="4"/>
      <c r="M125" s="5"/>
      <c r="N125" s="5"/>
      <c r="O125" s="5"/>
      <c r="P125" s="4"/>
    </row>
    <row r="126" spans="1:16" x14ac:dyDescent="0.25">
      <c r="A126" s="39"/>
      <c r="B126" s="39"/>
      <c r="C126" s="39"/>
      <c r="D126" s="39"/>
      <c r="E126" s="39"/>
      <c r="F126" s="39"/>
      <c r="G126" s="39"/>
      <c r="H126" s="39"/>
      <c r="I126" s="39"/>
      <c r="J126" s="4"/>
      <c r="K126" s="4"/>
      <c r="L126" s="4"/>
      <c r="M126" s="5"/>
      <c r="N126" s="5"/>
      <c r="O126" s="5"/>
      <c r="P126" s="4"/>
    </row>
    <row r="127" spans="1:16" x14ac:dyDescent="0.25">
      <c r="A127" s="39"/>
      <c r="B127" s="39"/>
      <c r="C127" s="39"/>
      <c r="D127" s="39"/>
      <c r="E127" s="39"/>
      <c r="F127" s="39"/>
      <c r="G127" s="39"/>
      <c r="H127" s="39"/>
      <c r="I127" s="39"/>
      <c r="J127" s="4"/>
      <c r="K127" s="4"/>
      <c r="L127" s="4"/>
      <c r="M127" s="5"/>
      <c r="N127" s="5"/>
      <c r="O127" s="5"/>
      <c r="P127" s="4"/>
    </row>
    <row r="128" spans="1:16" x14ac:dyDescent="0.25">
      <c r="A128" s="39"/>
      <c r="B128" s="39"/>
      <c r="C128" s="39"/>
      <c r="D128" s="39"/>
      <c r="E128" s="39"/>
      <c r="F128" s="39"/>
      <c r="G128" s="39"/>
      <c r="H128" s="39"/>
      <c r="I128" s="39"/>
      <c r="J128" s="4"/>
      <c r="K128" s="4"/>
      <c r="L128" s="4"/>
      <c r="M128" s="5"/>
      <c r="N128" s="5"/>
      <c r="O128" s="5"/>
      <c r="P128" s="4"/>
    </row>
    <row r="129" spans="1:16" x14ac:dyDescent="0.25">
      <c r="A129" s="39"/>
      <c r="B129" s="39"/>
      <c r="C129" s="39"/>
      <c r="D129" s="39"/>
      <c r="E129" s="39"/>
      <c r="F129" s="39"/>
      <c r="G129" s="39"/>
      <c r="H129" s="39"/>
      <c r="I129" s="39"/>
      <c r="J129" s="4"/>
      <c r="K129" s="4"/>
      <c r="L129" s="4"/>
      <c r="M129" s="5"/>
      <c r="N129" s="5"/>
      <c r="O129" s="5"/>
      <c r="P129" s="4"/>
    </row>
    <row r="130" spans="1:16" x14ac:dyDescent="0.25">
      <c r="A130" s="39"/>
      <c r="B130" s="39"/>
      <c r="C130" s="39"/>
      <c r="D130" s="39"/>
      <c r="E130" s="39"/>
      <c r="F130" s="39"/>
      <c r="G130" s="39"/>
      <c r="H130" s="39"/>
      <c r="I130" s="39"/>
      <c r="J130" s="4"/>
      <c r="K130" s="4"/>
      <c r="L130" s="4"/>
      <c r="M130" s="5"/>
      <c r="N130" s="5"/>
      <c r="O130" s="5"/>
      <c r="P130" s="4"/>
    </row>
    <row r="131" spans="1:16" x14ac:dyDescent="0.25">
      <c r="A131" s="39"/>
      <c r="B131" s="39"/>
      <c r="C131" s="39"/>
      <c r="D131" s="39"/>
      <c r="E131" s="39"/>
      <c r="F131" s="39"/>
      <c r="G131" s="39"/>
      <c r="H131" s="39"/>
      <c r="I131" s="39"/>
      <c r="J131" s="4"/>
      <c r="K131" s="4"/>
      <c r="L131" s="4"/>
      <c r="M131" s="5"/>
      <c r="N131" s="5"/>
      <c r="O131" s="5"/>
      <c r="P131" s="4"/>
    </row>
    <row r="132" spans="1:16" x14ac:dyDescent="0.25">
      <c r="A132" s="39"/>
      <c r="B132" s="39"/>
      <c r="C132" s="39"/>
      <c r="D132" s="39"/>
      <c r="E132" s="39"/>
      <c r="F132" s="39"/>
      <c r="G132" s="39"/>
      <c r="H132" s="39"/>
      <c r="I132" s="39"/>
      <c r="J132" s="4"/>
      <c r="K132" s="4"/>
      <c r="L132" s="4"/>
      <c r="M132" s="5"/>
      <c r="N132" s="5"/>
      <c r="O132" s="5"/>
      <c r="P132" s="4"/>
    </row>
    <row r="133" spans="1:16" x14ac:dyDescent="0.25">
      <c r="A133" s="39"/>
      <c r="B133" s="39"/>
      <c r="C133" s="39"/>
      <c r="D133" s="39"/>
      <c r="E133" s="39"/>
      <c r="F133" s="39"/>
      <c r="G133" s="39"/>
      <c r="H133" s="39"/>
      <c r="I133" s="39"/>
      <c r="J133" s="4"/>
      <c r="K133" s="4"/>
      <c r="L133" s="4"/>
      <c r="M133" s="5"/>
      <c r="N133" s="5"/>
      <c r="O133" s="5"/>
      <c r="P133" s="4"/>
    </row>
    <row r="134" spans="1:16" x14ac:dyDescent="0.25">
      <c r="A134" s="39"/>
      <c r="B134" s="39"/>
      <c r="C134" s="39"/>
      <c r="D134" s="39"/>
      <c r="E134" s="39"/>
      <c r="F134" s="39"/>
      <c r="G134" s="39"/>
      <c r="H134" s="39"/>
      <c r="I134" s="39"/>
      <c r="J134" s="4"/>
      <c r="K134" s="4"/>
      <c r="L134" s="4"/>
      <c r="M134" s="5"/>
      <c r="N134" s="5"/>
      <c r="O134" s="5"/>
      <c r="P134" s="4"/>
    </row>
    <row r="135" spans="1:16" x14ac:dyDescent="0.25">
      <c r="A135" s="39"/>
      <c r="B135" s="39"/>
      <c r="C135" s="39"/>
      <c r="D135" s="39"/>
      <c r="E135" s="39"/>
      <c r="F135" s="39"/>
      <c r="G135" s="39"/>
      <c r="H135" s="39"/>
      <c r="I135" s="39"/>
      <c r="J135" s="4"/>
      <c r="K135" s="4"/>
      <c r="L135" s="4"/>
      <c r="M135" s="5"/>
      <c r="N135" s="5"/>
      <c r="O135" s="5"/>
      <c r="P135" s="4"/>
    </row>
    <row r="136" spans="1:16" x14ac:dyDescent="0.25">
      <c r="A136" s="39"/>
      <c r="B136" s="39"/>
      <c r="C136" s="39"/>
      <c r="D136" s="39"/>
      <c r="E136" s="39"/>
      <c r="F136" s="39"/>
      <c r="G136" s="39"/>
      <c r="H136" s="39"/>
      <c r="I136" s="39"/>
      <c r="J136" s="4"/>
      <c r="K136" s="4"/>
      <c r="L136" s="4"/>
      <c r="M136" s="5"/>
      <c r="N136" s="5"/>
      <c r="O136" s="5"/>
      <c r="P136" s="4"/>
    </row>
    <row r="137" spans="1:16" x14ac:dyDescent="0.25">
      <c r="A137" s="39"/>
      <c r="B137" s="39"/>
      <c r="C137" s="39"/>
      <c r="D137" s="39"/>
      <c r="E137" s="39"/>
      <c r="F137" s="39"/>
      <c r="G137" s="39"/>
      <c r="H137" s="39"/>
      <c r="I137" s="39"/>
      <c r="J137" s="4"/>
      <c r="K137" s="4"/>
      <c r="L137" s="4"/>
      <c r="M137" s="5"/>
      <c r="N137" s="5"/>
      <c r="O137" s="5"/>
      <c r="P137" s="4"/>
    </row>
    <row r="138" spans="1:16" x14ac:dyDescent="0.25">
      <c r="A138" s="39"/>
      <c r="B138" s="39"/>
      <c r="C138" s="39"/>
      <c r="D138" s="39"/>
      <c r="E138" s="39"/>
      <c r="F138" s="39"/>
      <c r="G138" s="39"/>
      <c r="H138" s="39"/>
      <c r="I138" s="39"/>
      <c r="J138" s="4"/>
      <c r="K138" s="4"/>
      <c r="L138" s="4"/>
      <c r="M138" s="5"/>
      <c r="N138" s="5"/>
      <c r="O138" s="5"/>
      <c r="P138" s="4"/>
    </row>
    <row r="139" spans="1:16" x14ac:dyDescent="0.25">
      <c r="A139" s="39"/>
      <c r="B139" s="39"/>
      <c r="C139" s="39"/>
      <c r="D139" s="39"/>
      <c r="E139" s="39"/>
      <c r="F139" s="39"/>
      <c r="G139" s="39"/>
      <c r="H139" s="39"/>
      <c r="I139" s="39"/>
      <c r="J139" s="4"/>
      <c r="K139" s="4"/>
      <c r="L139" s="4"/>
      <c r="M139" s="5"/>
      <c r="N139" s="5"/>
      <c r="O139" s="5"/>
      <c r="P139" s="4"/>
    </row>
    <row r="140" spans="1:16" x14ac:dyDescent="0.25">
      <c r="A140" s="39"/>
      <c r="B140" s="39"/>
      <c r="C140" s="39"/>
      <c r="D140" s="39"/>
      <c r="E140" s="39"/>
      <c r="F140" s="39"/>
      <c r="G140" s="39"/>
      <c r="H140" s="39"/>
      <c r="I140" s="39"/>
      <c r="J140" s="4"/>
      <c r="K140" s="4"/>
      <c r="L140" s="4"/>
      <c r="M140" s="5"/>
      <c r="N140" s="5"/>
      <c r="O140" s="5"/>
      <c r="P140" s="4"/>
    </row>
    <row r="141" spans="1:16" x14ac:dyDescent="0.25">
      <c r="A141" s="39"/>
      <c r="B141" s="39"/>
      <c r="C141" s="39"/>
      <c r="D141" s="39"/>
      <c r="E141" s="39"/>
      <c r="F141" s="39"/>
      <c r="G141" s="39"/>
      <c r="H141" s="39"/>
      <c r="I141" s="39"/>
      <c r="J141" s="4"/>
      <c r="K141" s="4"/>
      <c r="L141" s="4"/>
      <c r="M141" s="5"/>
      <c r="N141" s="5"/>
      <c r="O141" s="5"/>
      <c r="P141" s="4"/>
    </row>
    <row r="142" spans="1:16" x14ac:dyDescent="0.25">
      <c r="A142" s="39"/>
      <c r="B142" s="39"/>
      <c r="C142" s="39"/>
      <c r="D142" s="39"/>
      <c r="E142" s="39"/>
      <c r="F142" s="39"/>
      <c r="G142" s="39"/>
      <c r="H142" s="39"/>
      <c r="I142" s="39"/>
      <c r="J142" s="4"/>
      <c r="K142" s="4"/>
      <c r="L142" s="4"/>
      <c r="M142" s="5"/>
      <c r="N142" s="5"/>
      <c r="O142" s="5"/>
      <c r="P142" s="4"/>
    </row>
    <row r="143" spans="1:16" x14ac:dyDescent="0.25">
      <c r="A143" s="39"/>
      <c r="B143" s="39"/>
      <c r="C143" s="39"/>
      <c r="D143" s="39"/>
      <c r="E143" s="39"/>
      <c r="F143" s="39"/>
      <c r="G143" s="39"/>
      <c r="H143" s="39"/>
      <c r="I143" s="39"/>
      <c r="J143" s="4"/>
      <c r="K143" s="4"/>
      <c r="L143" s="4"/>
      <c r="M143" s="5"/>
      <c r="N143" s="5"/>
      <c r="O143" s="5"/>
      <c r="P143" s="4"/>
    </row>
    <row r="144" spans="1:16" x14ac:dyDescent="0.25">
      <c r="A144" s="39"/>
      <c r="B144" s="39"/>
      <c r="C144" s="39"/>
      <c r="D144" s="39"/>
      <c r="E144" s="39"/>
      <c r="F144" s="39"/>
      <c r="G144" s="39"/>
      <c r="H144" s="39"/>
      <c r="I144" s="39"/>
      <c r="J144" s="4"/>
      <c r="K144" s="4"/>
      <c r="L144" s="4"/>
      <c r="M144" s="5"/>
      <c r="N144" s="5"/>
      <c r="O144" s="5"/>
      <c r="P144" s="4"/>
    </row>
    <row r="145" spans="1:16" x14ac:dyDescent="0.25">
      <c r="A145" s="39"/>
      <c r="B145" s="39"/>
      <c r="C145" s="39"/>
      <c r="D145" s="39"/>
      <c r="E145" s="39"/>
      <c r="F145" s="39"/>
      <c r="G145" s="39"/>
      <c r="H145" s="39"/>
      <c r="I145" s="39"/>
      <c r="J145" s="4"/>
      <c r="K145" s="4"/>
      <c r="L145" s="4"/>
      <c r="M145" s="5"/>
      <c r="N145" s="5"/>
      <c r="O145" s="5"/>
      <c r="P145" s="4"/>
    </row>
    <row r="146" spans="1:16" x14ac:dyDescent="0.25">
      <c r="A146" s="39"/>
      <c r="B146" s="39"/>
      <c r="C146" s="39"/>
      <c r="D146" s="39"/>
      <c r="E146" s="39"/>
      <c r="F146" s="39"/>
      <c r="G146" s="39"/>
      <c r="H146" s="39"/>
      <c r="I146" s="39"/>
      <c r="J146" s="4"/>
      <c r="K146" s="4"/>
      <c r="L146" s="4"/>
      <c r="M146" s="5"/>
      <c r="N146" s="5"/>
      <c r="O146" s="5"/>
      <c r="P146" s="4"/>
    </row>
    <row r="147" spans="1:16" x14ac:dyDescent="0.25">
      <c r="A147" s="39"/>
      <c r="B147" s="39"/>
      <c r="C147" s="39"/>
      <c r="D147" s="39"/>
      <c r="E147" s="39"/>
      <c r="F147" s="39"/>
      <c r="G147" s="39"/>
      <c r="H147" s="39"/>
      <c r="I147" s="39"/>
      <c r="J147" s="4"/>
      <c r="K147" s="4"/>
      <c r="L147" s="4"/>
      <c r="M147" s="5"/>
      <c r="N147" s="5"/>
      <c r="O147" s="5"/>
      <c r="P147" s="4"/>
    </row>
    <row r="148" spans="1:16" x14ac:dyDescent="0.25">
      <c r="A148" s="39"/>
      <c r="B148" s="39"/>
      <c r="C148" s="39"/>
      <c r="D148" s="39"/>
      <c r="E148" s="39"/>
      <c r="F148" s="39"/>
      <c r="G148" s="39"/>
      <c r="H148" s="39"/>
      <c r="I148" s="39"/>
      <c r="J148" s="4"/>
      <c r="K148" s="4"/>
      <c r="L148" s="4"/>
      <c r="M148" s="5"/>
      <c r="N148" s="5"/>
      <c r="O148" s="5"/>
      <c r="P148" s="4"/>
    </row>
    <row r="149" spans="1:16" x14ac:dyDescent="0.25">
      <c r="A149" s="39"/>
      <c r="B149" s="39"/>
      <c r="C149" s="39"/>
      <c r="D149" s="39"/>
      <c r="E149" s="39"/>
      <c r="F149" s="39"/>
      <c r="G149" s="39"/>
      <c r="H149" s="39"/>
      <c r="I149" s="39"/>
      <c r="J149" s="4"/>
      <c r="K149" s="4"/>
      <c r="L149" s="4"/>
      <c r="M149" s="5"/>
      <c r="N149" s="5"/>
      <c r="O149" s="5"/>
      <c r="P149" s="4"/>
    </row>
    <row r="150" spans="1:16" x14ac:dyDescent="0.25">
      <c r="A150" s="39"/>
      <c r="B150" s="39"/>
      <c r="C150" s="39"/>
      <c r="D150" s="39"/>
      <c r="E150" s="39"/>
      <c r="F150" s="39"/>
      <c r="G150" s="39"/>
      <c r="H150" s="39"/>
      <c r="I150" s="39"/>
      <c r="J150" s="4"/>
      <c r="K150" s="4"/>
      <c r="L150" s="4"/>
      <c r="M150" s="5"/>
      <c r="N150" s="5"/>
      <c r="O150" s="5"/>
      <c r="P150" s="4"/>
    </row>
    <row r="151" spans="1:16" x14ac:dyDescent="0.25">
      <c r="A151" s="39"/>
      <c r="B151" s="39"/>
      <c r="C151" s="39"/>
      <c r="D151" s="39"/>
      <c r="E151" s="39"/>
      <c r="F151" s="39"/>
      <c r="G151" s="39"/>
      <c r="H151" s="39"/>
      <c r="I151" s="39"/>
      <c r="J151" s="4"/>
      <c r="K151" s="4"/>
      <c r="L151" s="4"/>
      <c r="M151" s="5"/>
      <c r="N151" s="5"/>
      <c r="O151" s="5"/>
      <c r="P151" s="4"/>
    </row>
    <row r="152" spans="1:16" x14ac:dyDescent="0.25">
      <c r="A152" s="39"/>
      <c r="B152" s="39"/>
      <c r="C152" s="39"/>
      <c r="D152" s="39"/>
      <c r="E152" s="39"/>
      <c r="F152" s="39"/>
      <c r="G152" s="39"/>
      <c r="H152" s="39"/>
      <c r="I152" s="39"/>
      <c r="J152" s="4"/>
      <c r="K152" s="4"/>
      <c r="L152" s="4"/>
      <c r="M152" s="5"/>
      <c r="N152" s="5"/>
      <c r="O152" s="5"/>
      <c r="P152" s="4"/>
    </row>
    <row r="153" spans="1:16" x14ac:dyDescent="0.25">
      <c r="A153" s="39"/>
      <c r="B153" s="39"/>
      <c r="C153" s="39"/>
      <c r="D153" s="39"/>
      <c r="E153" s="39"/>
      <c r="F153" s="39"/>
      <c r="G153" s="39"/>
      <c r="H153" s="39"/>
      <c r="I153" s="39"/>
      <c r="J153" s="4"/>
      <c r="K153" s="4"/>
      <c r="L153" s="4"/>
      <c r="M153" s="5"/>
      <c r="N153" s="5"/>
      <c r="O153" s="5"/>
      <c r="P153" s="4"/>
    </row>
    <row r="154" spans="1:16" x14ac:dyDescent="0.25">
      <c r="A154" s="39"/>
      <c r="B154" s="39"/>
      <c r="C154" s="39"/>
      <c r="D154" s="39"/>
      <c r="E154" s="39"/>
      <c r="F154" s="39"/>
      <c r="G154" s="39"/>
      <c r="H154" s="39"/>
      <c r="I154" s="39"/>
      <c r="J154" s="4"/>
      <c r="K154" s="4"/>
      <c r="L154" s="4"/>
      <c r="M154" s="5"/>
      <c r="N154" s="5"/>
      <c r="O154" s="5"/>
      <c r="P154" s="4"/>
    </row>
    <row r="155" spans="1:16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4"/>
      <c r="K155" s="4"/>
      <c r="L155" s="4"/>
      <c r="M155" s="5"/>
      <c r="N155" s="5"/>
      <c r="O155" s="5"/>
      <c r="P155" s="4"/>
    </row>
    <row r="156" spans="1:16" x14ac:dyDescent="0.25">
      <c r="A156" s="39"/>
      <c r="B156" s="39"/>
      <c r="C156" s="39"/>
      <c r="D156" s="39"/>
      <c r="E156" s="39"/>
      <c r="F156" s="39"/>
      <c r="G156" s="39"/>
      <c r="H156" s="39"/>
      <c r="I156" s="39"/>
      <c r="J156" s="4"/>
      <c r="K156" s="4"/>
      <c r="L156" s="4"/>
      <c r="M156" s="5"/>
      <c r="N156" s="5"/>
      <c r="O156" s="5"/>
      <c r="P156" s="4"/>
    </row>
    <row r="157" spans="1:16" x14ac:dyDescent="0.25">
      <c r="A157" s="39"/>
      <c r="B157" s="39"/>
      <c r="C157" s="39"/>
      <c r="D157" s="39"/>
      <c r="E157" s="39"/>
      <c r="F157" s="39"/>
      <c r="G157" s="39"/>
      <c r="H157" s="39"/>
      <c r="I157" s="39"/>
      <c r="J157" s="4"/>
      <c r="K157" s="4"/>
      <c r="L157" s="4"/>
      <c r="M157" s="5"/>
      <c r="N157" s="5"/>
      <c r="O157" s="5"/>
      <c r="P157" s="4"/>
    </row>
    <row r="158" spans="1:16" x14ac:dyDescent="0.25">
      <c r="A158" s="39"/>
      <c r="B158" s="39"/>
      <c r="C158" s="39"/>
      <c r="D158" s="39"/>
      <c r="E158" s="39"/>
      <c r="F158" s="39"/>
      <c r="G158" s="39"/>
      <c r="H158" s="39"/>
      <c r="I158" s="39"/>
      <c r="J158" s="4"/>
      <c r="K158" s="4"/>
      <c r="L158" s="4"/>
      <c r="M158" s="5"/>
      <c r="N158" s="5"/>
      <c r="O158" s="5"/>
      <c r="P158" s="4"/>
    </row>
    <row r="159" spans="1:16" x14ac:dyDescent="0.25">
      <c r="A159" s="39"/>
      <c r="B159" s="39"/>
      <c r="C159" s="39"/>
      <c r="D159" s="39"/>
      <c r="E159" s="39"/>
      <c r="F159" s="39"/>
      <c r="G159" s="39"/>
      <c r="H159" s="39"/>
      <c r="I159" s="39"/>
      <c r="J159" s="4"/>
      <c r="K159" s="4"/>
      <c r="L159" s="4"/>
      <c r="M159" s="5"/>
      <c r="N159" s="5"/>
      <c r="O159" s="5"/>
      <c r="P159" s="4"/>
    </row>
    <row r="160" spans="1:16" x14ac:dyDescent="0.25">
      <c r="A160" s="39"/>
      <c r="B160" s="39"/>
      <c r="C160" s="39"/>
      <c r="D160" s="39"/>
      <c r="E160" s="39"/>
      <c r="F160" s="39"/>
      <c r="G160" s="39"/>
      <c r="H160" s="39"/>
      <c r="I160" s="39"/>
      <c r="J160" s="4"/>
      <c r="K160" s="4"/>
      <c r="L160" s="4"/>
      <c r="M160" s="5"/>
      <c r="N160" s="5"/>
      <c r="O160" s="5"/>
      <c r="P160" s="4"/>
    </row>
    <row r="161" spans="1:16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4"/>
      <c r="K161" s="4"/>
      <c r="L161" s="4"/>
      <c r="M161" s="5"/>
      <c r="N161" s="5"/>
      <c r="O161" s="5"/>
      <c r="P161" s="4"/>
    </row>
    <row r="162" spans="1:16" x14ac:dyDescent="0.25">
      <c r="A162" s="39"/>
      <c r="B162" s="39"/>
      <c r="C162" s="39"/>
      <c r="D162" s="39"/>
      <c r="E162" s="39"/>
      <c r="F162" s="39"/>
      <c r="G162" s="39"/>
      <c r="H162" s="39"/>
      <c r="I162" s="39"/>
      <c r="J162" s="4"/>
      <c r="K162" s="4"/>
      <c r="L162" s="4"/>
      <c r="M162" s="5"/>
      <c r="N162" s="5"/>
      <c r="O162" s="5"/>
      <c r="P162" s="4"/>
    </row>
    <row r="163" spans="1:16" x14ac:dyDescent="0.25">
      <c r="A163" s="39"/>
      <c r="B163" s="39"/>
      <c r="C163" s="39"/>
      <c r="D163" s="39"/>
      <c r="E163" s="39"/>
      <c r="F163" s="39"/>
      <c r="G163" s="39"/>
      <c r="H163" s="39"/>
      <c r="I163" s="39"/>
      <c r="J163" s="4"/>
      <c r="K163" s="4"/>
      <c r="L163" s="4"/>
      <c r="M163" s="5"/>
      <c r="N163" s="5"/>
      <c r="O163" s="5"/>
      <c r="P163" s="4"/>
    </row>
    <row r="164" spans="1:16" x14ac:dyDescent="0.25">
      <c r="A164" s="39"/>
      <c r="B164" s="39"/>
      <c r="C164" s="39"/>
      <c r="D164" s="39"/>
      <c r="E164" s="39"/>
      <c r="F164" s="39"/>
      <c r="G164" s="39"/>
      <c r="H164" s="39"/>
      <c r="I164" s="39"/>
      <c r="J164" s="4"/>
      <c r="K164" s="4"/>
      <c r="L164" s="4"/>
      <c r="M164" s="5"/>
      <c r="N164" s="5"/>
      <c r="O164" s="5"/>
      <c r="P164" s="4"/>
    </row>
    <row r="165" spans="1:16" x14ac:dyDescent="0.25">
      <c r="A165" s="39"/>
      <c r="B165" s="39"/>
      <c r="C165" s="39"/>
      <c r="D165" s="39"/>
      <c r="E165" s="39"/>
      <c r="F165" s="39"/>
      <c r="G165" s="39"/>
      <c r="H165" s="39"/>
      <c r="I165" s="39"/>
      <c r="J165" s="4"/>
      <c r="K165" s="4"/>
      <c r="L165" s="4"/>
      <c r="M165" s="5"/>
      <c r="N165" s="5"/>
      <c r="O165" s="5"/>
      <c r="P165" s="4"/>
    </row>
    <row r="166" spans="1:16" x14ac:dyDescent="0.25">
      <c r="A166" s="39"/>
      <c r="B166" s="39"/>
      <c r="C166" s="39"/>
      <c r="D166" s="39"/>
      <c r="E166" s="39"/>
      <c r="F166" s="39"/>
      <c r="G166" s="39"/>
      <c r="H166" s="39"/>
      <c r="I166" s="39"/>
      <c r="J166" s="4"/>
      <c r="K166" s="4"/>
      <c r="L166" s="4"/>
      <c r="M166" s="5"/>
      <c r="N166" s="5"/>
      <c r="O166" s="5"/>
      <c r="P166" s="4"/>
    </row>
    <row r="167" spans="1:16" x14ac:dyDescent="0.25">
      <c r="A167" s="39"/>
      <c r="B167" s="39"/>
      <c r="C167" s="39"/>
      <c r="D167" s="39"/>
      <c r="E167" s="39"/>
      <c r="F167" s="39"/>
      <c r="G167" s="39"/>
      <c r="H167" s="39"/>
      <c r="I167" s="39"/>
      <c r="J167" s="4"/>
      <c r="K167" s="4"/>
      <c r="L167" s="4"/>
      <c r="M167" s="5"/>
      <c r="N167" s="5"/>
      <c r="O167" s="5"/>
      <c r="P167" s="4"/>
    </row>
    <row r="168" spans="1:16" x14ac:dyDescent="0.25">
      <c r="A168" s="39"/>
      <c r="B168" s="39"/>
      <c r="C168" s="39"/>
      <c r="D168" s="39"/>
      <c r="E168" s="39"/>
      <c r="F168" s="39"/>
      <c r="G168" s="39"/>
      <c r="H168" s="39"/>
      <c r="I168" s="39"/>
      <c r="J168" s="4"/>
      <c r="K168" s="4"/>
      <c r="L168" s="4"/>
      <c r="M168" s="5"/>
      <c r="N168" s="5"/>
      <c r="O168" s="5"/>
      <c r="P168" s="4"/>
    </row>
    <row r="169" spans="1:16" x14ac:dyDescent="0.25">
      <c r="A169" s="39"/>
      <c r="B169" s="39"/>
      <c r="C169" s="39"/>
      <c r="D169" s="39"/>
      <c r="E169" s="39"/>
      <c r="F169" s="39"/>
      <c r="G169" s="39"/>
      <c r="H169" s="39"/>
      <c r="I169" s="39"/>
      <c r="J169" s="4"/>
      <c r="K169" s="4"/>
      <c r="L169" s="4"/>
      <c r="M169" s="5"/>
      <c r="N169" s="5"/>
      <c r="O169" s="5"/>
      <c r="P169" s="4"/>
    </row>
    <row r="170" spans="1:16" x14ac:dyDescent="0.25">
      <c r="A170" s="39"/>
      <c r="B170" s="39"/>
      <c r="C170" s="39"/>
      <c r="D170" s="39"/>
      <c r="E170" s="39"/>
      <c r="F170" s="39"/>
      <c r="G170" s="39"/>
      <c r="H170" s="39"/>
      <c r="I170" s="39"/>
      <c r="J170" s="4"/>
      <c r="K170" s="4"/>
      <c r="L170" s="4"/>
      <c r="M170" s="5"/>
      <c r="N170" s="5"/>
      <c r="O170" s="5"/>
      <c r="P170" s="4"/>
    </row>
    <row r="171" spans="1:16" x14ac:dyDescent="0.25">
      <c r="A171" s="39"/>
      <c r="B171" s="39"/>
      <c r="C171" s="39"/>
      <c r="D171" s="39"/>
      <c r="E171" s="39"/>
      <c r="F171" s="39"/>
      <c r="G171" s="39"/>
      <c r="H171" s="39"/>
      <c r="I171" s="39"/>
      <c r="J171" s="4"/>
      <c r="K171" s="4"/>
      <c r="L171" s="4"/>
      <c r="M171" s="5"/>
      <c r="N171" s="5"/>
      <c r="O171" s="5"/>
      <c r="P171" s="4"/>
    </row>
    <row r="172" spans="1:16" x14ac:dyDescent="0.25">
      <c r="A172" s="39"/>
      <c r="B172" s="39"/>
      <c r="C172" s="39"/>
      <c r="D172" s="39"/>
      <c r="E172" s="39"/>
      <c r="F172" s="39"/>
      <c r="G172" s="39"/>
      <c r="H172" s="39"/>
      <c r="I172" s="39"/>
      <c r="J172" s="4"/>
      <c r="K172" s="4"/>
      <c r="L172" s="4"/>
      <c r="M172" s="5"/>
      <c r="N172" s="5"/>
      <c r="O172" s="5"/>
      <c r="P172" s="4"/>
    </row>
    <row r="173" spans="1:16" x14ac:dyDescent="0.25">
      <c r="A173" s="39"/>
      <c r="B173" s="39"/>
      <c r="C173" s="39"/>
      <c r="D173" s="39"/>
      <c r="E173" s="39"/>
      <c r="F173" s="39"/>
      <c r="G173" s="39"/>
      <c r="H173" s="39"/>
      <c r="I173" s="39"/>
      <c r="J173" s="4"/>
      <c r="K173" s="4"/>
      <c r="L173" s="4"/>
      <c r="M173" s="5"/>
      <c r="N173" s="5"/>
      <c r="O173" s="5"/>
      <c r="P173" s="4"/>
    </row>
    <row r="174" spans="1:16" x14ac:dyDescent="0.25">
      <c r="A174" s="39"/>
      <c r="B174" s="39"/>
      <c r="C174" s="39"/>
      <c r="D174" s="39"/>
      <c r="E174" s="39"/>
      <c r="F174" s="39"/>
      <c r="G174" s="39"/>
      <c r="H174" s="39"/>
      <c r="I174" s="39"/>
      <c r="J174" s="4"/>
      <c r="K174" s="4"/>
      <c r="L174" s="4"/>
      <c r="M174" s="5"/>
      <c r="N174" s="5"/>
      <c r="O174" s="5"/>
      <c r="P174" s="4"/>
    </row>
    <row r="175" spans="1:16" x14ac:dyDescent="0.25">
      <c r="A175" s="39"/>
      <c r="B175" s="39"/>
      <c r="C175" s="39"/>
      <c r="D175" s="39"/>
      <c r="E175" s="39"/>
      <c r="F175" s="39"/>
      <c r="G175" s="39"/>
      <c r="H175" s="39"/>
      <c r="I175" s="39"/>
      <c r="J175" s="4"/>
      <c r="K175" s="4"/>
      <c r="L175" s="4"/>
      <c r="M175" s="5"/>
      <c r="N175" s="5"/>
      <c r="O175" s="5"/>
      <c r="P175" s="4"/>
    </row>
    <row r="176" spans="1:16" x14ac:dyDescent="0.25">
      <c r="A176" s="39"/>
      <c r="B176" s="39"/>
      <c r="C176" s="39"/>
      <c r="D176" s="39"/>
      <c r="E176" s="39"/>
      <c r="F176" s="39"/>
      <c r="G176" s="39"/>
      <c r="H176" s="39"/>
      <c r="I176" s="39"/>
      <c r="J176" s="4"/>
      <c r="K176" s="4"/>
      <c r="L176" s="4"/>
      <c r="M176" s="5"/>
      <c r="N176" s="5"/>
      <c r="O176" s="5"/>
      <c r="P176" s="4"/>
    </row>
    <row r="177" spans="1:16" x14ac:dyDescent="0.25">
      <c r="A177" s="39"/>
      <c r="B177" s="39"/>
      <c r="C177" s="39"/>
      <c r="D177" s="39"/>
      <c r="E177" s="39"/>
      <c r="F177" s="39"/>
      <c r="G177" s="39"/>
      <c r="H177" s="39"/>
      <c r="I177" s="39"/>
      <c r="J177" s="4"/>
      <c r="K177" s="4"/>
      <c r="L177" s="4"/>
      <c r="M177" s="5"/>
      <c r="N177" s="5"/>
      <c r="O177" s="5"/>
      <c r="P177" s="4"/>
    </row>
    <row r="178" spans="1:16" x14ac:dyDescent="0.25">
      <c r="A178" s="39"/>
      <c r="B178" s="39"/>
      <c r="C178" s="39"/>
      <c r="D178" s="39"/>
      <c r="E178" s="39"/>
      <c r="F178" s="39"/>
      <c r="G178" s="39"/>
      <c r="H178" s="39"/>
      <c r="I178" s="39"/>
      <c r="J178" s="4"/>
      <c r="K178" s="4"/>
      <c r="L178" s="4"/>
      <c r="M178" s="5"/>
      <c r="N178" s="5"/>
      <c r="O178" s="5"/>
      <c r="P178" s="4"/>
    </row>
    <row r="179" spans="1:16" x14ac:dyDescent="0.25">
      <c r="A179" s="39"/>
      <c r="B179" s="39"/>
      <c r="C179" s="39"/>
      <c r="D179" s="39"/>
      <c r="E179" s="39"/>
      <c r="F179" s="39"/>
      <c r="G179" s="39"/>
      <c r="H179" s="39"/>
      <c r="I179" s="39"/>
      <c r="J179" s="4"/>
      <c r="K179" s="4"/>
      <c r="L179" s="4"/>
      <c r="M179" s="5"/>
      <c r="N179" s="5"/>
      <c r="O179" s="5"/>
      <c r="P179" s="4"/>
    </row>
    <row r="180" spans="1:16" x14ac:dyDescent="0.25">
      <c r="A180" s="39"/>
      <c r="B180" s="39"/>
      <c r="C180" s="39"/>
      <c r="D180" s="39"/>
      <c r="E180" s="39"/>
      <c r="F180" s="39"/>
      <c r="G180" s="39"/>
      <c r="H180" s="39"/>
      <c r="I180" s="39"/>
      <c r="J180" s="4"/>
      <c r="K180" s="4"/>
      <c r="L180" s="4"/>
      <c r="M180" s="5"/>
      <c r="N180" s="5"/>
      <c r="O180" s="5"/>
      <c r="P180" s="4"/>
    </row>
    <row r="181" spans="1:16" x14ac:dyDescent="0.25">
      <c r="A181" s="39"/>
      <c r="B181" s="39"/>
      <c r="C181" s="39"/>
      <c r="D181" s="39"/>
      <c r="E181" s="39"/>
      <c r="F181" s="39"/>
      <c r="G181" s="39"/>
      <c r="H181" s="39"/>
      <c r="I181" s="39"/>
      <c r="J181" s="4"/>
      <c r="K181" s="4"/>
      <c r="L181" s="4"/>
      <c r="M181" s="5"/>
      <c r="N181" s="5"/>
      <c r="O181" s="5"/>
      <c r="P181" s="4"/>
    </row>
    <row r="182" spans="1:16" x14ac:dyDescent="0.25">
      <c r="A182" s="39"/>
      <c r="B182" s="39"/>
      <c r="C182" s="39"/>
      <c r="D182" s="39"/>
      <c r="E182" s="39"/>
      <c r="F182" s="39"/>
      <c r="G182" s="39"/>
      <c r="H182" s="39"/>
      <c r="I182" s="39"/>
      <c r="J182" s="4"/>
      <c r="K182" s="4"/>
      <c r="L182" s="4"/>
      <c r="M182" s="5"/>
      <c r="N182" s="5"/>
      <c r="O182" s="5"/>
      <c r="P182" s="4"/>
    </row>
    <row r="183" spans="1:16" x14ac:dyDescent="0.25">
      <c r="A183" s="39"/>
      <c r="B183" s="39"/>
      <c r="C183" s="39"/>
      <c r="D183" s="39"/>
      <c r="E183" s="39"/>
      <c r="F183" s="39"/>
      <c r="G183" s="39"/>
      <c r="H183" s="39"/>
      <c r="I183" s="39"/>
      <c r="J183" s="4"/>
      <c r="K183" s="4"/>
      <c r="L183" s="4"/>
      <c r="M183" s="5"/>
      <c r="N183" s="5"/>
      <c r="O183" s="5"/>
      <c r="P183" s="4"/>
    </row>
    <row r="184" spans="1:16" x14ac:dyDescent="0.25">
      <c r="A184" s="39"/>
      <c r="B184" s="39"/>
      <c r="C184" s="39"/>
      <c r="D184" s="39"/>
      <c r="E184" s="39"/>
      <c r="F184" s="39"/>
      <c r="G184" s="39"/>
      <c r="H184" s="39"/>
      <c r="I184" s="39"/>
      <c r="J184" s="4"/>
      <c r="K184" s="4"/>
      <c r="L184" s="4"/>
      <c r="M184" s="5"/>
      <c r="N184" s="5"/>
      <c r="O184" s="5"/>
      <c r="P184" s="4"/>
    </row>
    <row r="185" spans="1:16" x14ac:dyDescent="0.25">
      <c r="A185" s="39"/>
      <c r="B185" s="39"/>
      <c r="C185" s="39"/>
      <c r="D185" s="39"/>
      <c r="E185" s="39"/>
      <c r="F185" s="39"/>
      <c r="G185" s="39"/>
      <c r="H185" s="39"/>
      <c r="I185" s="39"/>
      <c r="J185" s="4"/>
      <c r="K185" s="4"/>
      <c r="L185" s="4"/>
      <c r="M185" s="5"/>
      <c r="N185" s="5"/>
      <c r="O185" s="5"/>
      <c r="P185" s="4"/>
    </row>
    <row r="186" spans="1:16" x14ac:dyDescent="0.25">
      <c r="A186" s="39"/>
      <c r="B186" s="39"/>
      <c r="C186" s="39"/>
      <c r="D186" s="39"/>
      <c r="E186" s="39"/>
      <c r="F186" s="39"/>
      <c r="G186" s="39"/>
      <c r="H186" s="39"/>
      <c r="I186" s="39"/>
      <c r="J186" s="4"/>
      <c r="K186" s="4"/>
      <c r="L186" s="4"/>
      <c r="M186" s="5"/>
      <c r="N186" s="5"/>
      <c r="O186" s="5"/>
      <c r="P186" s="4"/>
    </row>
    <row r="187" spans="1:16" x14ac:dyDescent="0.25">
      <c r="A187" s="39"/>
      <c r="B187" s="39"/>
      <c r="C187" s="39"/>
      <c r="D187" s="39"/>
      <c r="E187" s="39"/>
      <c r="F187" s="39"/>
      <c r="G187" s="39"/>
      <c r="H187" s="39"/>
      <c r="I187" s="39"/>
      <c r="J187" s="4"/>
      <c r="K187" s="4"/>
      <c r="L187" s="4"/>
      <c r="M187" s="5"/>
      <c r="N187" s="5"/>
      <c r="O187" s="5"/>
      <c r="P187" s="4"/>
    </row>
    <row r="188" spans="1:16" x14ac:dyDescent="0.25">
      <c r="A188" s="39"/>
      <c r="B188" s="39"/>
      <c r="C188" s="39"/>
      <c r="D188" s="39"/>
      <c r="E188" s="39"/>
      <c r="F188" s="39"/>
      <c r="G188" s="39"/>
      <c r="H188" s="39"/>
      <c r="I188" s="39"/>
      <c r="J188" s="4"/>
      <c r="K188" s="4"/>
      <c r="L188" s="4"/>
      <c r="M188" s="5"/>
      <c r="N188" s="5"/>
      <c r="O188" s="5"/>
      <c r="P188" s="4"/>
    </row>
    <row r="189" spans="1:16" x14ac:dyDescent="0.25">
      <c r="A189" s="39"/>
      <c r="B189" s="39"/>
      <c r="C189" s="39"/>
      <c r="D189" s="39"/>
      <c r="E189" s="39"/>
      <c r="F189" s="39"/>
      <c r="G189" s="39"/>
      <c r="H189" s="39"/>
      <c r="I189" s="39"/>
      <c r="J189" s="4"/>
      <c r="K189" s="4"/>
      <c r="L189" s="4"/>
      <c r="M189" s="5"/>
      <c r="N189" s="5"/>
      <c r="O189" s="5"/>
      <c r="P189" s="4"/>
    </row>
    <row r="190" spans="1:16" ht="16.5" hidden="1" thickTop="1" x14ac:dyDescent="0.25">
      <c r="A190" s="39"/>
      <c r="B190" s="39"/>
      <c r="C190" s="39"/>
      <c r="D190" s="39"/>
      <c r="E190" s="39"/>
      <c r="F190" s="39"/>
      <c r="G190" s="39"/>
      <c r="H190" s="39"/>
      <c r="I190" s="39"/>
      <c r="J190" s="4"/>
      <c r="K190" s="4"/>
      <c r="L190" s="9" t="s">
        <v>29</v>
      </c>
      <c r="M190" s="10"/>
      <c r="N190" s="10"/>
      <c r="O190" s="10"/>
      <c r="P190" s="11"/>
    </row>
    <row r="191" spans="1:16" hidden="1" x14ac:dyDescent="0.25">
      <c r="A191" s="39"/>
      <c r="B191" s="39"/>
      <c r="C191" s="39"/>
      <c r="D191" s="39"/>
      <c r="E191" s="39"/>
      <c r="F191" s="39"/>
      <c r="G191" s="39"/>
      <c r="H191" s="39"/>
      <c r="I191" s="39"/>
      <c r="J191" s="4"/>
      <c r="K191" s="4"/>
      <c r="L191" s="12"/>
      <c r="M191" s="13"/>
      <c r="N191" s="13"/>
      <c r="O191" s="13"/>
      <c r="P191" s="14"/>
    </row>
    <row r="192" spans="1:16" hidden="1" x14ac:dyDescent="0.25">
      <c r="A192" s="39"/>
      <c r="B192" s="39"/>
      <c r="C192" s="39"/>
      <c r="D192" s="39"/>
      <c r="E192" s="39"/>
      <c r="F192" s="39"/>
      <c r="G192" s="39"/>
      <c r="H192" s="39"/>
      <c r="I192" s="39"/>
      <c r="J192" s="4"/>
      <c r="K192" s="4"/>
      <c r="L192" s="12">
        <v>1</v>
      </c>
      <c r="M192" s="13" t="s">
        <v>30</v>
      </c>
      <c r="N192" s="13">
        <f>IF(ISNA(MATCH(PROPER(LEFT(D8,3)),P192:P203,0)),1,MATCH(PROPER(LEFT(D8,3)),P192:P203,0))</f>
        <v>8</v>
      </c>
      <c r="O192" s="13"/>
      <c r="P192" s="14" t="s">
        <v>30</v>
      </c>
    </row>
    <row r="193" spans="1:16" hidden="1" x14ac:dyDescent="0.25">
      <c r="A193" s="39"/>
      <c r="B193" s="39"/>
      <c r="C193" s="39"/>
      <c r="D193" s="39"/>
      <c r="E193" s="39"/>
      <c r="F193" s="39"/>
      <c r="G193" s="39"/>
      <c r="H193" s="39"/>
      <c r="I193" s="39"/>
      <c r="J193" s="4"/>
      <c r="K193" s="4"/>
      <c r="L193" s="12">
        <v>2</v>
      </c>
      <c r="M193" s="13" t="s">
        <v>31</v>
      </c>
      <c r="N193" s="13">
        <f t="shared" ref="N193:N203" si="12">IF(N192=12,1,N192+1)</f>
        <v>9</v>
      </c>
      <c r="O193" s="13"/>
      <c r="P193" s="14" t="s">
        <v>31</v>
      </c>
    </row>
    <row r="194" spans="1:16" hidden="1" x14ac:dyDescent="0.25">
      <c r="A194" s="39"/>
      <c r="B194" s="39"/>
      <c r="C194" s="39"/>
      <c r="D194" s="39"/>
      <c r="E194" s="39"/>
      <c r="F194" s="39"/>
      <c r="G194" s="39"/>
      <c r="H194" s="39"/>
      <c r="I194" s="39"/>
      <c r="J194" s="4"/>
      <c r="K194" s="4"/>
      <c r="L194" s="12">
        <v>3</v>
      </c>
      <c r="M194" s="13" t="s">
        <v>32</v>
      </c>
      <c r="N194" s="13">
        <f t="shared" si="12"/>
        <v>10</v>
      </c>
      <c r="O194" s="13"/>
      <c r="P194" s="14" t="s">
        <v>32</v>
      </c>
    </row>
    <row r="195" spans="1:16" hidden="1" x14ac:dyDescent="0.25">
      <c r="A195" s="39"/>
      <c r="B195" s="39"/>
      <c r="C195" s="39"/>
      <c r="D195" s="39"/>
      <c r="E195" s="39"/>
      <c r="F195" s="39"/>
      <c r="G195" s="39"/>
      <c r="H195" s="39"/>
      <c r="I195" s="39"/>
      <c r="J195" s="4"/>
      <c r="K195" s="4"/>
      <c r="L195" s="12">
        <v>4</v>
      </c>
      <c r="M195" s="13" t="s">
        <v>33</v>
      </c>
      <c r="N195" s="13">
        <f t="shared" si="12"/>
        <v>11</v>
      </c>
      <c r="O195" s="13"/>
      <c r="P195" s="14" t="s">
        <v>33</v>
      </c>
    </row>
    <row r="196" spans="1:16" hidden="1" x14ac:dyDescent="0.25">
      <c r="A196" s="39"/>
      <c r="B196" s="39"/>
      <c r="C196" s="39"/>
      <c r="D196" s="39"/>
      <c r="E196" s="39"/>
      <c r="F196" s="39"/>
      <c r="G196" s="39"/>
      <c r="H196" s="39"/>
      <c r="I196" s="39"/>
      <c r="J196" s="4"/>
      <c r="K196" s="4"/>
      <c r="L196" s="12">
        <v>5</v>
      </c>
      <c r="M196" s="13" t="s">
        <v>34</v>
      </c>
      <c r="N196" s="13">
        <f t="shared" si="12"/>
        <v>12</v>
      </c>
      <c r="O196" s="13"/>
      <c r="P196" s="14" t="s">
        <v>34</v>
      </c>
    </row>
    <row r="197" spans="1:16" hidden="1" x14ac:dyDescent="0.25">
      <c r="A197" s="39"/>
      <c r="B197" s="39"/>
      <c r="C197" s="39"/>
      <c r="D197" s="39"/>
      <c r="E197" s="39"/>
      <c r="F197" s="39"/>
      <c r="G197" s="39"/>
      <c r="H197" s="39"/>
      <c r="I197" s="39"/>
      <c r="J197" s="4"/>
      <c r="K197" s="4"/>
      <c r="L197" s="12">
        <v>6</v>
      </c>
      <c r="M197" s="13" t="s">
        <v>35</v>
      </c>
      <c r="N197" s="13">
        <f t="shared" si="12"/>
        <v>1</v>
      </c>
      <c r="O197" s="13"/>
      <c r="P197" s="14" t="s">
        <v>35</v>
      </c>
    </row>
    <row r="198" spans="1:16" hidden="1" x14ac:dyDescent="0.25">
      <c r="A198" s="39"/>
      <c r="B198" s="39"/>
      <c r="C198" s="39"/>
      <c r="D198" s="39"/>
      <c r="E198" s="39"/>
      <c r="F198" s="39"/>
      <c r="G198" s="39"/>
      <c r="H198" s="39"/>
      <c r="I198" s="39"/>
      <c r="J198" s="4"/>
      <c r="K198" s="4"/>
      <c r="L198" s="12">
        <v>7</v>
      </c>
      <c r="M198" s="13" t="s">
        <v>36</v>
      </c>
      <c r="N198" s="13">
        <f t="shared" si="12"/>
        <v>2</v>
      </c>
      <c r="O198" s="13"/>
      <c r="P198" s="14" t="s">
        <v>36</v>
      </c>
    </row>
    <row r="199" spans="1:16" hidden="1" x14ac:dyDescent="0.25">
      <c r="A199" s="39"/>
      <c r="B199" s="39"/>
      <c r="C199" s="39"/>
      <c r="D199" s="39"/>
      <c r="E199" s="39"/>
      <c r="F199" s="39"/>
      <c r="G199" s="39"/>
      <c r="H199" s="39"/>
      <c r="I199" s="39"/>
      <c r="J199" s="4"/>
      <c r="K199" s="4"/>
      <c r="L199" s="12">
        <v>8</v>
      </c>
      <c r="M199" s="13" t="s">
        <v>37</v>
      </c>
      <c r="N199" s="13">
        <f t="shared" si="12"/>
        <v>3</v>
      </c>
      <c r="O199" s="13"/>
      <c r="P199" s="14" t="s">
        <v>37</v>
      </c>
    </row>
    <row r="200" spans="1:16" hidden="1" x14ac:dyDescent="0.25">
      <c r="A200" s="39"/>
      <c r="B200" s="39"/>
      <c r="C200" s="39"/>
      <c r="D200" s="39"/>
      <c r="E200" s="39"/>
      <c r="F200" s="39"/>
      <c r="G200" s="39"/>
      <c r="H200" s="39"/>
      <c r="I200" s="39"/>
      <c r="J200" s="4"/>
      <c r="K200" s="4"/>
      <c r="L200" s="12">
        <v>9</v>
      </c>
      <c r="M200" s="13" t="s">
        <v>38</v>
      </c>
      <c r="N200" s="13">
        <f t="shared" si="12"/>
        <v>4</v>
      </c>
      <c r="O200" s="13"/>
      <c r="P200" s="14" t="s">
        <v>38</v>
      </c>
    </row>
    <row r="201" spans="1:16" hidden="1" x14ac:dyDescent="0.25">
      <c r="A201" s="39"/>
      <c r="B201" s="39"/>
      <c r="C201" s="39"/>
      <c r="D201" s="39"/>
      <c r="E201" s="39"/>
      <c r="F201" s="39"/>
      <c r="G201" s="39"/>
      <c r="H201" s="39"/>
      <c r="I201" s="39"/>
      <c r="J201" s="4"/>
      <c r="K201" s="4"/>
      <c r="L201" s="12">
        <v>10</v>
      </c>
      <c r="M201" s="13" t="s">
        <v>39</v>
      </c>
      <c r="N201" s="13">
        <f t="shared" si="12"/>
        <v>5</v>
      </c>
      <c r="O201" s="13"/>
      <c r="P201" s="14" t="s">
        <v>39</v>
      </c>
    </row>
    <row r="202" spans="1:16" hidden="1" x14ac:dyDescent="0.25">
      <c r="A202" s="39"/>
      <c r="B202" s="39"/>
      <c r="C202" s="39"/>
      <c r="D202" s="39"/>
      <c r="E202" s="39"/>
      <c r="F202" s="39"/>
      <c r="G202" s="39"/>
      <c r="H202" s="39"/>
      <c r="I202" s="39"/>
      <c r="J202" s="4"/>
      <c r="K202" s="4"/>
      <c r="L202" s="12">
        <v>11</v>
      </c>
      <c r="M202" s="13" t="s">
        <v>40</v>
      </c>
      <c r="N202" s="13">
        <f t="shared" si="12"/>
        <v>6</v>
      </c>
      <c r="O202" s="13"/>
      <c r="P202" s="14" t="s">
        <v>40</v>
      </c>
    </row>
    <row r="203" spans="1:16" hidden="1" x14ac:dyDescent="0.25">
      <c r="A203" s="39"/>
      <c r="B203" s="39"/>
      <c r="C203" s="39"/>
      <c r="D203" s="39"/>
      <c r="E203" s="39"/>
      <c r="F203" s="39"/>
      <c r="G203" s="39"/>
      <c r="H203" s="39"/>
      <c r="I203" s="39"/>
      <c r="J203" s="4"/>
      <c r="K203" s="4"/>
      <c r="L203" s="12">
        <v>12</v>
      </c>
      <c r="M203" s="13" t="s">
        <v>41</v>
      </c>
      <c r="N203" s="13">
        <f t="shared" si="12"/>
        <v>7</v>
      </c>
      <c r="O203" s="13"/>
      <c r="P203" s="14" t="s">
        <v>41</v>
      </c>
    </row>
    <row r="204" spans="1:16" hidden="1" x14ac:dyDescent="0.25">
      <c r="A204" s="39"/>
      <c r="B204" s="39"/>
      <c r="C204" s="39"/>
      <c r="D204" s="39"/>
      <c r="E204" s="39"/>
      <c r="F204" s="39"/>
      <c r="G204" s="39"/>
      <c r="H204" s="39"/>
      <c r="I204" s="39"/>
      <c r="J204" s="4"/>
      <c r="K204" s="4"/>
      <c r="L204" s="12"/>
      <c r="M204" s="13"/>
      <c r="N204" s="13"/>
      <c r="O204" s="13"/>
      <c r="P204" s="14"/>
    </row>
    <row r="205" spans="1:16" hidden="1" x14ac:dyDescent="0.25">
      <c r="A205" s="39"/>
      <c r="B205" s="39"/>
      <c r="C205" s="39"/>
      <c r="D205" s="39"/>
      <c r="E205" s="39"/>
      <c r="F205" s="39"/>
      <c r="G205" s="39"/>
      <c r="H205" s="39"/>
      <c r="I205" s="39"/>
      <c r="J205" s="4"/>
      <c r="K205" s="4"/>
      <c r="L205" s="15">
        <f>IF(B12="Jan",24,MATCH("Jan",B12:B23,0)+11)</f>
        <v>17</v>
      </c>
      <c r="M205" s="13">
        <f>P208-L205</f>
        <v>283</v>
      </c>
      <c r="N205" s="13"/>
      <c r="O205" s="13"/>
      <c r="P205" s="14"/>
    </row>
    <row r="206" spans="1:16" hidden="1" x14ac:dyDescent="0.25">
      <c r="A206" s="39"/>
      <c r="B206" s="39"/>
      <c r="C206" s="39"/>
      <c r="D206" s="39"/>
      <c r="E206" s="39"/>
      <c r="F206" s="39"/>
      <c r="G206" s="39"/>
      <c r="H206" s="39"/>
      <c r="I206" s="39"/>
      <c r="J206" s="4"/>
      <c r="K206" s="4"/>
      <c r="L206" s="12">
        <f t="shared" ref="L206:L234" si="13">MIN(P$208,L205+12)</f>
        <v>29</v>
      </c>
      <c r="M206" s="13">
        <f>P208-L206</f>
        <v>271</v>
      </c>
      <c r="N206" s="13"/>
      <c r="O206" s="13"/>
      <c r="P206" s="14"/>
    </row>
    <row r="207" spans="1:16" hidden="1" x14ac:dyDescent="0.25">
      <c r="A207" s="39"/>
      <c r="B207" s="39"/>
      <c r="C207" s="39"/>
      <c r="D207" s="39"/>
      <c r="E207" s="39"/>
      <c r="F207" s="39"/>
      <c r="G207" s="39"/>
      <c r="H207" s="39"/>
      <c r="I207" s="39"/>
      <c r="J207" s="4"/>
      <c r="K207" s="4"/>
      <c r="L207" s="12">
        <f t="shared" si="13"/>
        <v>41</v>
      </c>
      <c r="M207" s="13">
        <f>P208-L207</f>
        <v>259</v>
      </c>
      <c r="N207" s="13"/>
      <c r="O207" s="13"/>
      <c r="P207" s="14"/>
    </row>
    <row r="208" spans="1:16" hidden="1" x14ac:dyDescent="0.25">
      <c r="A208" s="39"/>
      <c r="B208" s="39"/>
      <c r="C208" s="39"/>
      <c r="D208" s="39"/>
      <c r="E208" s="39"/>
      <c r="F208" s="39"/>
      <c r="G208" s="39"/>
      <c r="H208" s="39"/>
      <c r="I208" s="39"/>
      <c r="J208" s="4"/>
      <c r="K208" s="4"/>
      <c r="L208" s="12">
        <f t="shared" si="13"/>
        <v>53</v>
      </c>
      <c r="M208" s="13">
        <f>P208-L208</f>
        <v>247</v>
      </c>
      <c r="N208" s="13"/>
      <c r="O208" s="13" t="s">
        <v>42</v>
      </c>
      <c r="P208" s="14">
        <f>D6*12</f>
        <v>300</v>
      </c>
    </row>
    <row r="209" spans="1:16" hidden="1" x14ac:dyDescent="0.25">
      <c r="A209" s="39"/>
      <c r="B209" s="39"/>
      <c r="C209" s="39"/>
      <c r="D209" s="39"/>
      <c r="E209" s="39"/>
      <c r="F209" s="39"/>
      <c r="G209" s="39"/>
      <c r="H209" s="39"/>
      <c r="I209" s="39"/>
      <c r="J209" s="4"/>
      <c r="K209" s="4"/>
      <c r="L209" s="12">
        <f t="shared" si="13"/>
        <v>65</v>
      </c>
      <c r="M209" s="13">
        <f>P208-L209</f>
        <v>235</v>
      </c>
      <c r="N209" s="13"/>
      <c r="O209" s="13" t="s">
        <v>43</v>
      </c>
      <c r="P209" s="16">
        <f>D7</f>
        <v>2015</v>
      </c>
    </row>
    <row r="210" spans="1:16" hidden="1" x14ac:dyDescent="0.25">
      <c r="A210" s="39"/>
      <c r="B210" s="39"/>
      <c r="C210" s="39"/>
      <c r="D210" s="39"/>
      <c r="E210" s="39"/>
      <c r="F210" s="39"/>
      <c r="G210" s="39"/>
      <c r="H210" s="39"/>
      <c r="I210" s="39"/>
      <c r="J210" s="4"/>
      <c r="K210" s="4"/>
      <c r="L210" s="12">
        <f t="shared" si="13"/>
        <v>77</v>
      </c>
      <c r="M210" s="13">
        <f>P208-L210</f>
        <v>223</v>
      </c>
      <c r="N210" s="13"/>
      <c r="O210" s="13" t="s">
        <v>44</v>
      </c>
      <c r="P210" s="14">
        <f>P208/12</f>
        <v>25</v>
      </c>
    </row>
    <row r="211" spans="1:16" hidden="1" x14ac:dyDescent="0.25">
      <c r="A211" s="39"/>
      <c r="B211" s="39"/>
      <c r="C211" s="39"/>
      <c r="D211" s="39"/>
      <c r="E211" s="39"/>
      <c r="F211" s="39"/>
      <c r="G211" s="39"/>
      <c r="H211" s="39"/>
      <c r="I211" s="39"/>
      <c r="J211" s="4"/>
      <c r="K211" s="4"/>
      <c r="L211" s="12">
        <f t="shared" si="13"/>
        <v>89</v>
      </c>
      <c r="M211" s="13">
        <f>P208-L211</f>
        <v>211</v>
      </c>
      <c r="N211" s="13"/>
      <c r="O211" s="13" t="s">
        <v>45</v>
      </c>
      <c r="P211" s="16">
        <f>IF(D7,P210+P209-IF(PROPER(LEFT(B12,3))="Jan",1,0),"")</f>
        <v>2040</v>
      </c>
    </row>
    <row r="212" spans="1:16" hidden="1" x14ac:dyDescent="0.25">
      <c r="A212" s="39"/>
      <c r="B212" s="39"/>
      <c r="C212" s="39"/>
      <c r="D212" s="39"/>
      <c r="E212" s="39"/>
      <c r="F212" s="39"/>
      <c r="G212" s="39"/>
      <c r="H212" s="39"/>
      <c r="I212" s="39"/>
      <c r="J212" s="4"/>
      <c r="K212" s="4"/>
      <c r="L212" s="12">
        <f t="shared" si="13"/>
        <v>101</v>
      </c>
      <c r="M212" s="13">
        <f>P208-L212</f>
        <v>199</v>
      </c>
      <c r="N212" s="13"/>
      <c r="O212" s="13" t="s">
        <v>46</v>
      </c>
      <c r="P212" s="14">
        <f>N203</f>
        <v>7</v>
      </c>
    </row>
    <row r="213" spans="1:16" hidden="1" x14ac:dyDescent="0.25">
      <c r="A213" s="39"/>
      <c r="B213" s="39"/>
      <c r="C213" s="39"/>
      <c r="D213" s="39"/>
      <c r="E213" s="39"/>
      <c r="F213" s="39"/>
      <c r="G213" s="39"/>
      <c r="H213" s="39"/>
      <c r="I213" s="39"/>
      <c r="J213" s="4"/>
      <c r="K213" s="4"/>
      <c r="L213" s="12">
        <f t="shared" si="13"/>
        <v>113</v>
      </c>
      <c r="M213" s="13">
        <f>P208-L213</f>
        <v>187</v>
      </c>
      <c r="N213" s="13"/>
      <c r="O213" s="13"/>
      <c r="P213" s="14"/>
    </row>
    <row r="214" spans="1:16" hidden="1" x14ac:dyDescent="0.25">
      <c r="A214" s="39"/>
      <c r="B214" s="39"/>
      <c r="C214" s="39"/>
      <c r="D214" s="39"/>
      <c r="E214" s="39"/>
      <c r="F214" s="39"/>
      <c r="G214" s="39"/>
      <c r="H214" s="39"/>
      <c r="I214" s="39"/>
      <c r="J214" s="4"/>
      <c r="K214" s="4"/>
      <c r="L214" s="12">
        <f t="shared" si="13"/>
        <v>125</v>
      </c>
      <c r="M214" s="13">
        <f>P208-L214</f>
        <v>175</v>
      </c>
      <c r="N214" s="13"/>
      <c r="O214" s="13"/>
      <c r="P214" s="14"/>
    </row>
    <row r="215" spans="1:16" hidden="1" x14ac:dyDescent="0.25">
      <c r="A215" s="39"/>
      <c r="B215" s="39"/>
      <c r="C215" s="39"/>
      <c r="D215" s="39"/>
      <c r="E215" s="39"/>
      <c r="F215" s="39"/>
      <c r="G215" s="39"/>
      <c r="H215" s="39"/>
      <c r="I215" s="39"/>
      <c r="J215" s="4"/>
      <c r="K215" s="4"/>
      <c r="L215" s="12">
        <f t="shared" si="13"/>
        <v>137</v>
      </c>
      <c r="M215" s="13">
        <f>P208-L215</f>
        <v>163</v>
      </c>
      <c r="N215" s="13"/>
      <c r="O215" s="13"/>
      <c r="P215" s="14"/>
    </row>
    <row r="216" spans="1:16" hidden="1" x14ac:dyDescent="0.25">
      <c r="A216" s="39"/>
      <c r="B216" s="39"/>
      <c r="C216" s="39"/>
      <c r="D216" s="39"/>
      <c r="E216" s="39"/>
      <c r="F216" s="39"/>
      <c r="G216" s="39"/>
      <c r="H216" s="39"/>
      <c r="I216" s="39"/>
      <c r="J216" s="4"/>
      <c r="K216" s="4"/>
      <c r="L216" s="12">
        <f t="shared" si="13"/>
        <v>149</v>
      </c>
      <c r="M216" s="13">
        <f>P208-L216</f>
        <v>151</v>
      </c>
      <c r="N216" s="13"/>
      <c r="O216" s="13"/>
      <c r="P216" s="14"/>
    </row>
    <row r="217" spans="1:16" hidden="1" x14ac:dyDescent="0.25">
      <c r="A217" s="39"/>
      <c r="B217" s="39"/>
      <c r="C217" s="39"/>
      <c r="D217" s="39"/>
      <c r="E217" s="39"/>
      <c r="F217" s="39"/>
      <c r="G217" s="39"/>
      <c r="H217" s="39"/>
      <c r="I217" s="39"/>
      <c r="J217" s="4"/>
      <c r="K217" s="4"/>
      <c r="L217" s="12">
        <f t="shared" si="13"/>
        <v>161</v>
      </c>
      <c r="M217" s="13">
        <f>P208-L217</f>
        <v>139</v>
      </c>
      <c r="N217" s="13"/>
      <c r="O217" s="13"/>
      <c r="P217" s="14"/>
    </row>
    <row r="218" spans="1:16" hidden="1" x14ac:dyDescent="0.25">
      <c r="A218" s="39"/>
      <c r="B218" s="39"/>
      <c r="C218" s="39"/>
      <c r="D218" s="39"/>
      <c r="E218" s="39"/>
      <c r="F218" s="39"/>
      <c r="G218" s="39"/>
      <c r="H218" s="39"/>
      <c r="I218" s="39"/>
      <c r="J218" s="4"/>
      <c r="K218" s="4"/>
      <c r="L218" s="12">
        <f t="shared" si="13"/>
        <v>173</v>
      </c>
      <c r="M218" s="13">
        <f>P208-L218</f>
        <v>127</v>
      </c>
      <c r="N218" s="13"/>
      <c r="O218" s="13"/>
      <c r="P218" s="14"/>
    </row>
    <row r="219" spans="1:16" hidden="1" x14ac:dyDescent="0.25">
      <c r="A219" s="39"/>
      <c r="B219" s="39"/>
      <c r="C219" s="39"/>
      <c r="D219" s="39"/>
      <c r="E219" s="39"/>
      <c r="F219" s="39"/>
      <c r="G219" s="39"/>
      <c r="H219" s="39"/>
      <c r="I219" s="39"/>
      <c r="J219" s="4"/>
      <c r="K219" s="4"/>
      <c r="L219" s="12">
        <f t="shared" si="13"/>
        <v>185</v>
      </c>
      <c r="M219" s="13">
        <f>P208-L219</f>
        <v>115</v>
      </c>
      <c r="N219" s="13"/>
      <c r="O219" s="13"/>
      <c r="P219" s="14"/>
    </row>
    <row r="220" spans="1:16" hidden="1" x14ac:dyDescent="0.25">
      <c r="A220" s="39"/>
      <c r="B220" s="39"/>
      <c r="C220" s="39"/>
      <c r="D220" s="39"/>
      <c r="E220" s="39"/>
      <c r="F220" s="39"/>
      <c r="G220" s="39"/>
      <c r="H220" s="39"/>
      <c r="I220" s="39"/>
      <c r="J220" s="4"/>
      <c r="K220" s="4"/>
      <c r="L220" s="12">
        <f t="shared" si="13"/>
        <v>197</v>
      </c>
      <c r="M220" s="13">
        <f>P208-L220</f>
        <v>103</v>
      </c>
      <c r="N220" s="13"/>
      <c r="O220" s="13"/>
      <c r="P220" s="14"/>
    </row>
    <row r="221" spans="1:16" hidden="1" x14ac:dyDescent="0.25">
      <c r="A221" s="39"/>
      <c r="B221" s="39"/>
      <c r="C221" s="39"/>
      <c r="D221" s="39"/>
      <c r="E221" s="39"/>
      <c r="F221" s="39"/>
      <c r="G221" s="39"/>
      <c r="H221" s="39"/>
      <c r="I221" s="39"/>
      <c r="J221" s="4"/>
      <c r="K221" s="4"/>
      <c r="L221" s="12">
        <f t="shared" si="13"/>
        <v>209</v>
      </c>
      <c r="M221" s="13">
        <f>P208-L221</f>
        <v>91</v>
      </c>
      <c r="N221" s="13"/>
      <c r="O221" s="13"/>
      <c r="P221" s="14"/>
    </row>
    <row r="222" spans="1:16" hidden="1" x14ac:dyDescent="0.25">
      <c r="A222" s="39"/>
      <c r="B222" s="39"/>
      <c r="C222" s="39"/>
      <c r="D222" s="39"/>
      <c r="E222" s="39"/>
      <c r="F222" s="39"/>
      <c r="G222" s="39"/>
      <c r="H222" s="39"/>
      <c r="I222" s="39"/>
      <c r="J222" s="4"/>
      <c r="K222" s="4"/>
      <c r="L222" s="12">
        <f t="shared" si="13"/>
        <v>221</v>
      </c>
      <c r="M222" s="13">
        <f>P208-L222</f>
        <v>79</v>
      </c>
      <c r="N222" s="13"/>
      <c r="O222" s="13"/>
      <c r="P222" s="14"/>
    </row>
    <row r="223" spans="1:16" hidden="1" x14ac:dyDescent="0.25">
      <c r="A223" s="39"/>
      <c r="B223" s="39"/>
      <c r="C223" s="39"/>
      <c r="D223" s="39"/>
      <c r="E223" s="39"/>
      <c r="F223" s="39"/>
      <c r="G223" s="39"/>
      <c r="H223" s="39"/>
      <c r="I223" s="39"/>
      <c r="J223" s="4"/>
      <c r="K223" s="4"/>
      <c r="L223" s="12">
        <f t="shared" si="13"/>
        <v>233</v>
      </c>
      <c r="M223" s="13">
        <f>P208-L223</f>
        <v>67</v>
      </c>
      <c r="N223" s="13"/>
      <c r="O223" s="13"/>
      <c r="P223" s="14"/>
    </row>
    <row r="224" spans="1:16" hidden="1" x14ac:dyDescent="0.25">
      <c r="A224" s="39"/>
      <c r="B224" s="39"/>
      <c r="C224" s="39"/>
      <c r="D224" s="39"/>
      <c r="E224" s="39"/>
      <c r="F224" s="39"/>
      <c r="G224" s="39"/>
      <c r="H224" s="39"/>
      <c r="I224" s="39"/>
      <c r="J224" s="4"/>
      <c r="K224" s="4"/>
      <c r="L224" s="12">
        <f t="shared" si="13"/>
        <v>245</v>
      </c>
      <c r="M224" s="13">
        <f>P208-L224</f>
        <v>55</v>
      </c>
      <c r="N224" s="13"/>
      <c r="O224" s="13"/>
      <c r="P224" s="14"/>
    </row>
    <row r="225" spans="1:16" hidden="1" x14ac:dyDescent="0.25">
      <c r="A225" s="39"/>
      <c r="B225" s="39"/>
      <c r="C225" s="39"/>
      <c r="D225" s="39"/>
      <c r="E225" s="39"/>
      <c r="F225" s="39"/>
      <c r="G225" s="39"/>
      <c r="H225" s="39"/>
      <c r="I225" s="39"/>
      <c r="J225" s="4"/>
      <c r="K225" s="4"/>
      <c r="L225" s="12">
        <f t="shared" si="13"/>
        <v>257</v>
      </c>
      <c r="M225" s="13">
        <f>P208-L225</f>
        <v>43</v>
      </c>
      <c r="N225" s="13"/>
      <c r="O225" s="13"/>
      <c r="P225" s="14"/>
    </row>
    <row r="226" spans="1:16" hidden="1" x14ac:dyDescent="0.25">
      <c r="A226" s="39"/>
      <c r="B226" s="39"/>
      <c r="C226" s="39"/>
      <c r="D226" s="39"/>
      <c r="E226" s="39"/>
      <c r="F226" s="39"/>
      <c r="G226" s="39"/>
      <c r="H226" s="39"/>
      <c r="I226" s="39"/>
      <c r="J226" s="4"/>
      <c r="K226" s="4"/>
      <c r="L226" s="12">
        <f t="shared" si="13"/>
        <v>269</v>
      </c>
      <c r="M226" s="13">
        <f>P208-L226</f>
        <v>31</v>
      </c>
      <c r="N226" s="13"/>
      <c r="O226" s="13"/>
      <c r="P226" s="14"/>
    </row>
    <row r="227" spans="1:16" hidden="1" x14ac:dyDescent="0.25">
      <c r="A227" s="39"/>
      <c r="B227" s="39"/>
      <c r="C227" s="39"/>
      <c r="D227" s="39"/>
      <c r="E227" s="39"/>
      <c r="F227" s="39"/>
      <c r="G227" s="39"/>
      <c r="H227" s="39"/>
      <c r="I227" s="39"/>
      <c r="J227" s="4"/>
      <c r="K227" s="4"/>
      <c r="L227" s="12">
        <f t="shared" si="13"/>
        <v>281</v>
      </c>
      <c r="M227" s="13">
        <f>P208-L227</f>
        <v>19</v>
      </c>
      <c r="N227" s="13"/>
      <c r="O227" s="13"/>
      <c r="P227" s="14"/>
    </row>
    <row r="228" spans="1:16" hidden="1" x14ac:dyDescent="0.25">
      <c r="A228" s="39"/>
      <c r="B228" s="39"/>
      <c r="C228" s="39"/>
      <c r="D228" s="39"/>
      <c r="E228" s="39"/>
      <c r="F228" s="39"/>
      <c r="G228" s="39"/>
      <c r="H228" s="39"/>
      <c r="I228" s="39"/>
      <c r="J228" s="4"/>
      <c r="K228" s="4"/>
      <c r="L228" s="12">
        <f t="shared" si="13"/>
        <v>293</v>
      </c>
      <c r="M228" s="13">
        <f>P208-L228</f>
        <v>7</v>
      </c>
      <c r="N228" s="13"/>
      <c r="O228" s="13"/>
      <c r="P228" s="14"/>
    </row>
    <row r="229" spans="1:16" hidden="1" x14ac:dyDescent="0.25">
      <c r="A229" s="39"/>
      <c r="B229" s="39"/>
      <c r="C229" s="39"/>
      <c r="D229" s="39"/>
      <c r="E229" s="39"/>
      <c r="F229" s="39"/>
      <c r="G229" s="39"/>
      <c r="H229" s="39"/>
      <c r="I229" s="39"/>
      <c r="J229" s="4"/>
      <c r="K229" s="4"/>
      <c r="L229" s="12">
        <f t="shared" si="13"/>
        <v>300</v>
      </c>
      <c r="M229" s="13">
        <f>P208-L229</f>
        <v>0</v>
      </c>
      <c r="N229" s="13"/>
      <c r="O229" s="13"/>
      <c r="P229" s="14"/>
    </row>
    <row r="230" spans="1:16" hidden="1" x14ac:dyDescent="0.25">
      <c r="A230" s="39"/>
      <c r="B230" s="39"/>
      <c r="C230" s="39"/>
      <c r="D230" s="39"/>
      <c r="E230" s="39"/>
      <c r="F230" s="39"/>
      <c r="G230" s="39"/>
      <c r="H230" s="39"/>
      <c r="I230" s="39"/>
      <c r="J230" s="4"/>
      <c r="K230" s="4"/>
      <c r="L230" s="12">
        <f t="shared" si="13"/>
        <v>300</v>
      </c>
      <c r="M230" s="13">
        <f>P208-L230</f>
        <v>0</v>
      </c>
      <c r="N230" s="13"/>
      <c r="O230" s="13"/>
      <c r="P230" s="14"/>
    </row>
    <row r="231" spans="1:16" hidden="1" x14ac:dyDescent="0.25">
      <c r="A231" s="39"/>
      <c r="B231" s="39"/>
      <c r="C231" s="39"/>
      <c r="D231" s="39"/>
      <c r="E231" s="39"/>
      <c r="F231" s="39"/>
      <c r="G231" s="39"/>
      <c r="H231" s="39"/>
      <c r="I231" s="39"/>
      <c r="J231" s="4"/>
      <c r="K231" s="4"/>
      <c r="L231" s="12">
        <f t="shared" si="13"/>
        <v>300</v>
      </c>
      <c r="M231" s="13">
        <f>P208-L231</f>
        <v>0</v>
      </c>
      <c r="N231" s="13"/>
      <c r="O231" s="13"/>
      <c r="P231" s="14"/>
    </row>
    <row r="232" spans="1:16" hidden="1" x14ac:dyDescent="0.25">
      <c r="A232" s="39"/>
      <c r="B232" s="39"/>
      <c r="C232" s="39"/>
      <c r="D232" s="39"/>
      <c r="E232" s="39"/>
      <c r="F232" s="39"/>
      <c r="G232" s="39"/>
      <c r="H232" s="39"/>
      <c r="I232" s="39"/>
      <c r="J232" s="4"/>
      <c r="K232" s="4"/>
      <c r="L232" s="12">
        <f t="shared" si="13"/>
        <v>300</v>
      </c>
      <c r="M232" s="13">
        <f>P208-L232</f>
        <v>0</v>
      </c>
      <c r="N232" s="13"/>
      <c r="O232" s="13"/>
      <c r="P232" s="14"/>
    </row>
    <row r="233" spans="1:16" hidden="1" x14ac:dyDescent="0.25">
      <c r="A233" s="39"/>
      <c r="B233" s="39"/>
      <c r="C233" s="39"/>
      <c r="D233" s="39"/>
      <c r="E233" s="39"/>
      <c r="F233" s="39"/>
      <c r="G233" s="39"/>
      <c r="H233" s="39"/>
      <c r="I233" s="39"/>
      <c r="J233" s="4"/>
      <c r="K233" s="4"/>
      <c r="L233" s="12">
        <f t="shared" si="13"/>
        <v>300</v>
      </c>
      <c r="M233" s="13">
        <f>P208-L233</f>
        <v>0</v>
      </c>
      <c r="N233" s="13"/>
      <c r="O233" s="13"/>
      <c r="P233" s="14"/>
    </row>
    <row r="234" spans="1:16" ht="16.5" hidden="1" thickBot="1" x14ac:dyDescent="0.3">
      <c r="A234" s="39"/>
      <c r="B234" s="39"/>
      <c r="C234" s="39"/>
      <c r="D234" s="39"/>
      <c r="E234" s="39"/>
      <c r="F234" s="39"/>
      <c r="G234" s="39"/>
      <c r="H234" s="39"/>
      <c r="I234" s="39"/>
      <c r="J234" s="4"/>
      <c r="K234" s="4"/>
      <c r="L234" s="17">
        <f t="shared" si="13"/>
        <v>300</v>
      </c>
      <c r="M234" s="18">
        <f>P208-L234</f>
        <v>0</v>
      </c>
      <c r="N234" s="18"/>
      <c r="O234" s="18"/>
      <c r="P234" s="19"/>
    </row>
    <row r="235" spans="1:16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2"/>
      <c r="K235" s="2"/>
      <c r="L235" s="2"/>
      <c r="M235" s="2"/>
      <c r="N235" s="2"/>
      <c r="O235" s="2"/>
      <c r="P235" s="2"/>
    </row>
  </sheetData>
  <mergeCells count="17">
    <mergeCell ref="E4:E8"/>
    <mergeCell ref="A10:I10"/>
    <mergeCell ref="A25:H25"/>
    <mergeCell ref="B2:C2"/>
    <mergeCell ref="H1:I2"/>
    <mergeCell ref="A6:C6"/>
    <mergeCell ref="F6:H6"/>
    <mergeCell ref="A7:C7"/>
    <mergeCell ref="F7:H7"/>
    <mergeCell ref="A8:C8"/>
    <mergeCell ref="F8:H8"/>
    <mergeCell ref="A3:D3"/>
    <mergeCell ref="F3:I3"/>
    <mergeCell ref="A4:C4"/>
    <mergeCell ref="F4:H4"/>
    <mergeCell ref="A5:C5"/>
    <mergeCell ref="F5:H5"/>
  </mergeCells>
  <dataValidations xWindow="393" yWindow="370" count="9">
    <dataValidation allowBlank="1" showErrorMessage="1" prompt="Monthly Loan Payment is automatically calculated below" sqref="D1" xr:uid="{4F12E0AE-4006-4FC2-B18D-10062C83E132}"/>
    <dataValidation allowBlank="1" showErrorMessage="1" prompt="Title of this worksheet is in this and the cell below" sqref="B1:C1" xr:uid="{00BB5FCA-5C04-498E-BCD6-31E80ADA2DA2}"/>
    <dataValidation allowBlank="1" showErrorMessage="1" prompt="Monthly Loan Payment is automatically calculated in this cell" sqref="D2" xr:uid="{7C819A3A-E6BD-4564-91C7-69BE9D4BE6EB}"/>
    <dataValidation allowBlank="1" showErrorMessage="1" prompt="Mortgage Calculator contains loan details &amp; automatically calculates Key Statistics to determine Total Monthly Loan Payment. A navigation link to Amortization Table is in cell E10" sqref="A1" xr:uid="{06A7CA3F-4714-4659-95E4-4F4EB38C8678}"/>
    <dataValidation allowBlank="1" showInputMessage="1" showErrorMessage="1" prompt="Enter the Purchase Price in this cell." sqref="D4" xr:uid="{5CAB7CDD-C92C-4C4A-9F5C-A285BFBE5CD1}"/>
    <dataValidation allowBlank="1" showInputMessage="1" showErrorMessage="1" prompt="Enter the Interest Rate in this cell." sqref="D5" xr:uid="{30BFF41E-445B-425B-8C89-6B984465BDDA}"/>
    <dataValidation allowBlank="1" showInputMessage="1" showErrorMessage="1" prompt="Enter the duration of the loan in this cell (in years)." sqref="D6" xr:uid="{F4AE0117-F027-4C85-82AA-0DB2F926E583}"/>
    <dataValidation allowBlank="1" showInputMessage="1" showErrorMessage="1" prompt="Enter the year the loan will start in this cell." sqref="D7" xr:uid="{281EF88E-5542-4E83-AE13-4FAECD0A9A32}"/>
    <dataValidation allowBlank="1" showInputMessage="1" showErrorMessage="1" prompt="Enter the month the loan will start in this cell." sqref="D8" xr:uid="{6B29AF91-424D-4170-B692-4007E788B153}"/>
  </dataValidations>
  <pageMargins left="1" right="1" top="1" bottom="1" header="0.5" footer="0.5"/>
  <pageSetup paperSize="5" scale="74" orientation="portrait" r:id="rId1"/>
  <headerFooter>
    <oddHeader>Page &amp;P of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MORTGAGE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>user</cp:lastModifiedBy>
  <dcterms:created xsi:type="dcterms:W3CDTF">2017-09-21T04:13:40Z</dcterms:created>
  <dcterms:modified xsi:type="dcterms:W3CDTF">2017-12-28T21:25:22Z</dcterms:modified>
  <cp:version/>
</cp:coreProperties>
</file>